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ThisWorkbook" autoCompressPictures="0"/>
  <mc:AlternateContent xmlns:mc="http://schemas.openxmlformats.org/markup-compatibility/2006">
    <mc:Choice Requires="x15">
      <x15ac:absPath xmlns:x15ac="http://schemas.microsoft.com/office/spreadsheetml/2010/11/ac" url="C:\Users\FengXiangL\Desktop\冲突矿产\"/>
    </mc:Choice>
  </mc:AlternateContent>
  <xr:revisionPtr revIDLastSave="0" documentId="13_ncr:1_{194F8714-C35C-4967-AABB-16FC01D25A7B}"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4240" windowHeight="130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 i="8" l="1"/>
  <c r="C8"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C6" i="5"/>
  <c r="V6" i="5"/>
  <c r="J6" i="5"/>
  <c r="E6" i="5"/>
  <c r="S6" i="5"/>
  <c r="T6" i="5"/>
  <c r="B7" i="5"/>
  <c r="C7" i="5"/>
  <c r="V7" i="5"/>
  <c r="J7" i="5"/>
  <c r="E7" i="5"/>
  <c r="S7" i="5"/>
  <c r="T7" i="5"/>
  <c r="B8" i="5"/>
  <c r="V8" i="5"/>
  <c r="J8" i="5"/>
  <c r="E8" i="5"/>
  <c r="S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P3" i="4"/>
  <c r="B5" i="5"/>
  <c r="C5"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G64" i="6" a="1"/>
  <c r="G64" i="6"/>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<sst xmlns="http://schemas.openxmlformats.org/spreadsheetml/2006/main" count="22343" uniqueCount="15836">
  <si>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</si>
  <si>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</si>
  <si>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</si>
  <si>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</si>
  <si>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</si>
  <si>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</si>
  <si>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</si>
  <si>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</si>
  <si>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</si>
  <si>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</si>
  <si>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</si>
  <si>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</si>
  <si>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</si>
  <si>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</si>
  <si>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</si>
  <si>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</si>
  <si>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</si>
  <si>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</si>
  <si>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</si>
  <si>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</si>
  <si>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</si>
  <si>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</si>
  <si>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</si>
  <si>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</si>
  <si>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</si>
  <si>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</si>
  <si>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</si>
  <si>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</si>
  <si>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</si>
  <si>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</si>
  <si>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</si>
  <si>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</si>
  <si>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</si>
  <si>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</si>
  <si>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</si>
  <si>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</si>
  <si>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</si>
  <si>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</si>
  <si>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</si>
  <si>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</si>
  <si>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</si>
  <si>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</si>
  <si>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</si>
  <si>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</si>
  <si>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</si>
  <si>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</si>
  <si>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</si>
  <si>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</si>
  <si>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</si>
  <si>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</si>
  <si>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</si>
  <si>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</si>
  <si>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</si>
  <si>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</si>
  <si>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</si>
  <si>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</si>
  <si>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</si>
  <si>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</si>
  <si>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</si>
  <si>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</si>
  <si>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</si>
  <si>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</si>
  <si>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</si>
  <si>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</si>
  <si>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</si>
  <si>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</si>
  <si>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</si>
  <si>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</si>
  <si>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</si>
  <si>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</si>
  <si>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</si>
  <si>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</si>
  <si>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</si>
  <si>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</si>
  <si>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</si>
  <si>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</si>
  <si>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</si>
  <si>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</si>
  <si>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</si>
  <si>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</si>
  <si>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</si>
  <si>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</si>
  <si>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</si>
  <si>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</si>
  <si>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</si>
  <si>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</si>
  <si>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</si>
  <si>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</si>
  <si>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</si>
  <si>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</si>
  <si>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</si>
  <si>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</si>
  <si>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</si>
  <si>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</si>
  <si>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</si>
  <si>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</si>
  <si>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</si>
  <si>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</si>
  <si>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</si>
  <si>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</si>
  <si>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</si>
  <si>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</si>
  <si>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</si>
  <si>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</si>
  <si>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</si>
  <si>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</si>
  <si>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</si>
  <si>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</si>
  <si>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</si>
  <si>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</si>
  <si>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</si>
  <si>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</si>
  <si>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</si>
  <si>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</si>
  <si>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</si>
  <si>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</si>
  <si>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</si>
  <si>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</si>
  <si>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</si>
  <si>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</si>
  <si>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</si>
  <si>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</si>
  <si>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</si>
  <si>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</si>
  <si>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</si>
  <si>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</si>
  <si>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</si>
  <si>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</si>
  <si>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</si>
  <si>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</si>
  <si>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</si>
  <si>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</si>
  <si>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</si>
  <si>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</si>
  <si>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</si>
  <si>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</si>
  <si>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</si>
  <si>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</si>
  <si>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</si>
  <si>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</si>
  <si>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</si>
  <si>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</si>
  <si>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</si>
  <si>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</si>
  <si>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</si>
  <si>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</si>
  <si>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</si>
  <si>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</si>
  <si>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</si>
  <si>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</si>
  <si>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</si>
  <si>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</si>
  <si>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</si>
  <si>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</si>
  <si>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</si>
  <si>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</si>
  <si>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</si>
  <si>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</si>
  <si>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</si>
  <si>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</si>
  <si>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</si>
  <si>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</si>
  <si>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</si>
  <si>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</si>
  <si>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</si>
  <si>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</si>
  <si>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</si>
  <si>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</si>
  <si>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</si>
  <si>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</si>
  <si>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</si>
  <si>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</si>
  <si>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</si>
  <si>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</si>
  <si>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</si>
  <si>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</si>
  <si>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</si>
  <si>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</si>
  <si>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</si>
  <si>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</si>
  <si>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</si>
  <si>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</si>
  <si>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</si>
  <si>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</si>
  <si>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</si>
  <si>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</si>
  <si>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</si>
  <si>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</si>
  <si>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</si>
  <si>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</si>
  <si>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</si>
  <si>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</si>
  <si>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</si>
  <si>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</si>
  <si>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</si>
  <si>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</si>
  <si>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</si>
  <si>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</si>
  <si>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</si>
  <si>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</si>
  <si>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</si>
  <si>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</si>
  <si>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</si>
  <si>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</si>
  <si>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</si>
  <si>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</si>
  <si>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</si>
  <si>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</si>
  <si>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</si>
  <si>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</si>
  <si>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</si>
  <si>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</si>
  <si>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</si>
  <si>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</si>
  <si>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</si>
  <si>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</si>
  <si>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</si>
  <si>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</si>
  <si>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</si>
  <si>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</si>
  <si>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</si>
  <si>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</si>
  <si>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</si>
  <si>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</si>
  <si>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</si>
  <si>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</si>
  <si>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</si>
  <si>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</si>
  <si>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</si>
  <si>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</si>
  <si>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</si>
  <si>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</si>
  <si>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</si>
  <si>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</si>
  <si>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</si>
  <si>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</si>
  <si>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</si>
  <si>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</si>
  <si>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</si>
  <si>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</si>
  <si>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</si>
  <si>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</si>
  <si>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</si>
  <si>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</si>
  <si>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</si>
  <si>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</si>
  <si>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</si>
  <si>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</si>
  <si>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</si>
  <si>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</si>
  <si>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</si>
  <si>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</si>
  <si>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</si>
  <si>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</si>
  <si>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</si>
  <si>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</si>
  <si>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</si>
  <si>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</si>
  <si>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</si>
  <si>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</si>
  <si>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</si>
  <si>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</si>
  <si>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</si>
  <si>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</si>
  <si>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</si>
  <si>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</si>
  <si>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</si>
  <si>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</si>
  <si>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</si>
  <si>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</si>
  <si>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</si>
  <si>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</si>
  <si>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</si>
  <si>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</si>
  <si>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</si>
  <si>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</si>
  <si>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</si>
  <si>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</si>
  <si>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</si>
  <si>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</si>
  <si>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</si>
  <si>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</si>
  <si>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</si>
  <si>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</si>
  <si>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</si>
  <si>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</si>
  <si>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</si>
  <si>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</si>
  <si>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</si>
  <si>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</si>
  <si>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</si>
  <si>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</si>
  <si>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</si>
  <si>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</si>
  <si>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</si>
  <si>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</si>
  <si>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</si>
  <si>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</si>
  <si>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</si>
  <si>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</si>
  <si>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</si>
  <si>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</si>
  <si>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</si>
  <si>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</si>
  <si>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</si>
  <si>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</si>
  <si>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</si>
  <si>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</si>
  <si>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</si>
  <si>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</si>
  <si>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</si>
  <si>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</si>
  <si>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</si>
  <si>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</si>
  <si>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</si>
  <si>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</si>
  <si>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</si>
  <si>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</si>
  <si>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</si>
  <si>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</si>
  <si>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</si>
  <si>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</si>
  <si>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</si>
  <si>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</si>
  <si>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</si>
  <si>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</si>
  <si>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</si>
  <si>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</si>
  <si>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</si>
  <si>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</si>
  <si>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</si>
  <si>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</si>
  <si>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</si>
  <si>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</si>
  <si>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</si>
  <si>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</si>
  <si>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</si>
  <si>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</si>
  <si>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</si>
  <si>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</si>
  <si>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</si>
  <si>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</si>
  <si>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</si>
  <si>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</si>
  <si>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</si>
  <si>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</si>
  <si>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</si>
  <si>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</si>
  <si>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</si>
  <si>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</si>
  <si>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</si>
  <si>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</si>
  <si>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</si>
  <si>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</si>
  <si>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</si>
  <si>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</si>
  <si>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</si>
  <si>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</si>
  <si>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</si>
  <si>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</si>
  <si>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</si>
  <si>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</si>
  <si>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</si>
  <si>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</si>
  <si>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</si>
  <si>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</si>
  <si>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</si>
  <si>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</si>
  <si>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</si>
  <si>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</si>
  <si>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</si>
  <si>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</si>
  <si>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</si>
  <si>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</si>
  <si>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</si>
  <si>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</si>
  <si>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</si>
  <si>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</si>
  <si>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</si>
  <si>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</si>
  <si>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</si>
  <si>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</si>
  <si>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</si>
  <si>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</si>
  <si>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</si>
  <si>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</si>
  <si>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</si>
  <si>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</si>
  <si>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</si>
  <si>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</si>
  <si>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</si>
  <si>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</si>
  <si>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</si>
  <si>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</si>
  <si>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</si>
  <si>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</si>
  <si>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</si>
  <si>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</si>
  <si>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</si>
  <si>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</si>
  <si>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</si>
  <si>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</si>
  <si>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</si>
  <si>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</si>
  <si>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</si>
  <si>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</si>
  <si>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</si>
  <si>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</si>
  <si>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</si>
  <si>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</si>
  <si>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</si>
  <si>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</si>
  <si>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</si>
  <si>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</si>
  <si>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</si>
  <si>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</si>
  <si>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</si>
  <si>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</si>
  <si>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</si>
  <si>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</si>
  <si>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</si>
  <si>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</si>
  <si>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</si>
  <si>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</si>
  <si>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</si>
  <si>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</si>
  <si>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</si>
  <si>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</si>
  <si>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</si>
  <si>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</si>
  <si>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</si>
  <si>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</si>
  <si>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</si>
  <si>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</si>
  <si>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</si>
  <si>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</si>
  <si>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</si>
  <si>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</si>
  <si>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</si>
  <si>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</si>
  <si>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</si>
  <si>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</si>
  <si>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</si>
  <si>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</si>
  <si>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</si>
  <si>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</si>
  <si>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</si>
  <si>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</si>
  <si>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</si>
  <si>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</si>
  <si>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</si>
  <si>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</si>
  <si>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</si>
  <si>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</si>
  <si>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</si>
  <si>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</si>
  <si>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</si>
  <si>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</si>
  <si>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</si>
  <si>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</si>
  <si>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</si>
  <si>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</si>
  <si>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</si>
  <si>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</si>
  <si>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</si>
  <si>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</si>
  <si>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</si>
  <si>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</si>
  <si>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</si>
  <si>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</si>
  <si>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</si>
  <si>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</si>
  <si>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</si>
  <si>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</si>
  <si>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</si>
  <si>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</si>
  <si>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</si>
  <si>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</si>
  <si>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</si>
  <si>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</si>
  <si>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</si>
  <si>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</si>
  <si>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</si>
  <si>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</si>
  <si>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</si>
  <si>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</si>
  <si>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</si>
  <si>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</si>
  <si>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</si>
  <si>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</si>
  <si>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</si>
  <si>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</si>
  <si>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</si>
  <si>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</si>
  <si>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</si>
  <si>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</si>
  <si>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</si>
  <si>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</si>
  <si>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</si>
  <si>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</si>
  <si>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</si>
  <si>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</si>
  <si>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</si>
  <si>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</si>
  <si>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</si>
  <si>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</si>
  <si>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</si>
  <si>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</si>
  <si>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</si>
  <si>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</si>
  <si>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</si>
  <si>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</si>
  <si>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</si>
  <si>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</si>
  <si>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</si>
  <si>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</si>
  <si>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</si>
  <si>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</si>
  <si>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</si>
  <si>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</si>
  <si>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</si>
  <si>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</si>
  <si>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</si>
  <si>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</si>
  <si>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</si>
  <si>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</si>
  <si>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</si>
  <si>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</si>
  <si>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</si>
  <si>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</si>
  <si>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</si>
  <si>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</si>
  <si>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</si>
  <si>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</si>
  <si>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</si>
  <si>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</si>
  <si>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</si>
  <si>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</si>
  <si>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</si>
  <si>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</si>
  <si>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</si>
  <si>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</si>
  <si>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</si>
  <si>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</si>
  <si>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</si>
  <si>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</si>
  <si>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</si>
  <si>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</si>
  <si>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</si>
  <si>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</si>
  <si>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</si>
  <si>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</si>
  <si>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</si>
  <si>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</si>
  <si>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</si>
  <si>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</si>
  <si>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</si>
  <si>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</si>
  <si>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</si>
  <si>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</si>
  <si>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</si>
  <si>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</si>
  <si>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</si>
  <si>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</si>
  <si>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</si>
  <si>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</si>
  <si>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</si>
  <si>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</si>
  <si>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</si>
  <si>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</si>
  <si>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</si>
  <si>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</si>
  <si>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</si>
  <si>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</si>
  <si>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</si>
  <si>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</si>
  <si>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</si>
  <si>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</si>
  <si>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</si>
  <si>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</si>
  <si>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</si>
  <si>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</si>
  <si>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</si>
  <si>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</si>
  <si>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</si>
  <si>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</si>
  <si>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</si>
  <si>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</si>
  <si>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</si>
  <si>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</si>
  <si>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</si>
  <si>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</si>
  <si>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</si>
  <si>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</si>
  <si>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</si>
  <si>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</si>
  <si>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</si>
  <si>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</si>
  <si>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</si>
  <si>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</si>
  <si>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</si>
  <si>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</si>
  <si>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</si>
  <si>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</si>
  <si>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</si>
  <si>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</si>
  <si>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</si>
  <si>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</si>
  <si>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</si>
  <si>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</si>
  <si>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</si>
  <si>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</si>
  <si>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</si>
  <si>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</si>
  <si>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</si>
  <si>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</si>
  <si>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</si>
  <si>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</si>
  <si>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</si>
  <si>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</si>
  <si>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</si>
  <si>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</si>
  <si>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</si>
  <si>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</si>
  <si>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</si>
  <si>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</si>
  <si>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</si>
  <si>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</si>
  <si>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</si>
  <si>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</si>
  <si>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</si>
  <si>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</si>
  <si>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</si>
  <si>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</si>
  <si>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</si>
  <si>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</si>
  <si>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</si>
  <si>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</si>
  <si>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</si>
  <si>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</si>
  <si>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</si>
  <si>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</si>
  <si>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</si>
  <si>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</si>
  <si>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</si>
  <si>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</si>
  <si>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</si>
  <si>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</si>
  <si>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</si>
  <si>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</si>
  <si>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</si>
  <si>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</si>
  <si>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</si>
  <si>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</si>
  <si>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</si>
  <si>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</si>
  <si>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</si>
  <si>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</si>
  <si>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</si>
  <si>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</si>
  <si>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</si>
  <si>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</si>
  <si>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</si>
  <si>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</si>
  <si>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</si>
  <si>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</si>
  <si>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</si>
  <si>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</si>
  <si>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</si>
  <si>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</si>
  <si>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</si>
  <si>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</si>
  <si>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</si>
  <si>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</si>
  <si>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</si>
  <si>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</si>
  <si>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</si>
  <si>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</si>
  <si>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</si>
  <si>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</si>
  <si>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</si>
  <si>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</si>
  <si>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</si>
  <si>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</si>
  <si>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</si>
  <si>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</si>
  <si>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</si>
  <si>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</si>
  <si>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</si>
  <si>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</si>
  <si>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</si>
  <si>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</si>
  <si>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</si>
  <si>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</si>
  <si>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</si>
  <si>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</si>
  <si>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</si>
  <si>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</si>
  <si>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</si>
  <si>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</si>
  <si>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</si>
  <si>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</si>
  <si>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</si>
  <si>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</si>
  <si>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</si>
  <si>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</si>
  <si>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</si>
  <si>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</si>
  <si>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</si>
  <si>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</si>
  <si>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</si>
  <si>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</si>
  <si>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</si>
  <si>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</si>
  <si>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</si>
  <si>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</si>
  <si>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</si>
  <si>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</si>
  <si>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</si>
  <si>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</si>
  <si>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</si>
  <si>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</si>
  <si>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</si>
  <si>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</si>
  <si>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</si>
  <si>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</si>
  <si>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</si>
  <si>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</si>
  <si>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</si>
  <si>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</si>
  <si>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</si>
  <si>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</si>
  <si>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</si>
  <si>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</si>
  <si>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</si>
  <si>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</si>
  <si>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</si>
  <si>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</si>
  <si>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</si>
  <si>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</si>
  <si>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</si>
  <si>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</si>
  <si>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</si>
  <si>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</si>
  <si>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</si>
  <si>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</si>
  <si>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</si>
  <si>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</si>
  <si>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</si>
  <si>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</si>
  <si>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</si>
  <si>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</si>
  <si>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</si>
  <si>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</si>
  <si>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</si>
  <si>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</si>
  <si>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</si>
  <si>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</si>
  <si>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</si>
  <si>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</si>
  <si>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</si>
  <si>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</si>
  <si>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</si>
  <si>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</si>
  <si>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</si>
  <si>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</si>
  <si>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</si>
  <si>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</si>
  <si>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</si>
  <si>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</si>
  <si>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</si>
  <si>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</si>
  <si>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</si>
  <si>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</si>
  <si>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</si>
  <si>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</si>
  <si>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</si>
  <si>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</si>
  <si>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</si>
  <si>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</si>
  <si>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</si>
  <si>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</si>
  <si>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</si>
  <si>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</si>
  <si>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</si>
  <si>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</si>
  <si>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</si>
  <si>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</si>
  <si>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</si>
  <si>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</si>
  <si>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</si>
  <si>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</si>
  <si>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</si>
  <si>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</si>
  <si>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</si>
  <si>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</si>
  <si>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</si>
  <si>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</si>
  <si>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</si>
  <si>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</si>
  <si>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</si>
  <si>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</si>
  <si>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</si>
  <si>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</si>
  <si>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</si>
  <si>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</si>
  <si>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</si>
  <si>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</si>
  <si>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</si>
  <si>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</si>
  <si>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</si>
  <si>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</si>
  <si>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</si>
  <si>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</si>
  <si>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</si>
  <si>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</si>
  <si>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</si>
  <si>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</si>
  <si>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</si>
  <si>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</si>
  <si>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</si>
  <si>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</si>
  <si>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</si>
  <si>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</si>
  <si>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</si>
  <si>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</si>
  <si>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</si>
  <si>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</si>
  <si>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</si>
  <si>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</si>
  <si>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</si>
  <si>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</si>
  <si>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</si>
  <si>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</si>
  <si>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</si>
  <si>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</si>
  <si>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</si>
  <si>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</si>
  <si>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</si>
  <si>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</si>
  <si>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</si>
  <si>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</si>
  <si>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</si>
  <si>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</si>
  <si>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</si>
  <si>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</si>
  <si>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</si>
  <si>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</si>
  <si>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</si>
  <si>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</si>
  <si>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</si>
  <si>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</si>
  <si>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</si>
  <si>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</si>
  <si>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</si>
  <si>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</si>
  <si>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</si>
  <si>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</si>
  <si>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</si>
  <si>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</si>
  <si>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</si>
  <si>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</si>
  <si>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</si>
  <si>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</si>
  <si>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</si>
  <si>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</si>
  <si>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</si>
  <si>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</si>
  <si>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</si>
  <si>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</si>
  <si>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</si>
  <si>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</si>
  <si>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</si>
  <si>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</si>
  <si>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</si>
  <si>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</si>
  <si>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</si>
  <si>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</si>
  <si>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</si>
  <si>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</si>
  <si>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</si>
  <si>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</si>
  <si>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</si>
  <si>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</si>
  <si>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</si>
  <si>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</si>
  <si>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</si>
  <si>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</si>
  <si>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</si>
  <si>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</si>
  <si>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</si>
  <si>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</si>
  <si>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</si>
  <si>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</si>
  <si>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</si>
  <si>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</si>
  <si>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</si>
  <si>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</si>
  <si>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</si>
  <si>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</si>
  <si>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</si>
  <si>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</si>
  <si>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</si>
  <si>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</si>
  <si>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</si>
  <si>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</si>
  <si>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</si>
  <si>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</si>
  <si>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</si>
  <si>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</si>
  <si>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</si>
  <si>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</si>
  <si>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</si>
  <si>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</si>
  <si>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</si>
  <si>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</si>
  <si>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</si>
  <si>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</si>
  <si>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</si>
  <si>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</si>
  <si>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</si>
  <si>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</si>
  <si>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</si>
  <si>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</si>
  <si>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</si>
  <si>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</si>
  <si>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</si>
  <si>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</si>
  <si>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</si>
  <si>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</si>
  <si>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</si>
  <si>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</si>
  <si>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</si>
  <si>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</si>
  <si>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</si>
  <si>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</si>
  <si>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</si>
  <si>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</si>
  <si>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</si>
  <si>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</si>
  <si>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</si>
  <si>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</si>
  <si>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</si>
  <si>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</si>
  <si>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</si>
  <si>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</si>
  <si>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</si>
  <si>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</si>
  <si>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</si>
  <si>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</si>
  <si>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</si>
  <si>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</si>
  <si>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</si>
  <si>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</si>
  <si>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</si>
  <si>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</si>
  <si>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</si>
  <si>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</si>
  <si>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</si>
  <si>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</si>
  <si>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</si>
  <si>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</si>
  <si>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</si>
  <si>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</si>
  <si>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</si>
  <si>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</si>
  <si>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</si>
  <si>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</si>
  <si>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</si>
  <si>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</si>
  <si>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</si>
  <si>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</si>
  <si>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</si>
  <si>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</si>
  <si>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</si>
  <si>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</si>
  <si>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</si>
  <si>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</si>
  <si>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</si>
  <si>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</si>
  <si>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</si>
  <si>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</si>
  <si>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</si>
  <si>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</si>
  <si>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</si>
  <si>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</si>
  <si>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</si>
  <si>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</si>
  <si>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</si>
  <si>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</si>
  <si>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</si>
  <si>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</si>
  <si>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</si>
  <si>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</si>
  <si>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</si>
  <si>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</si>
  <si>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</si>
  <si>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</si>
  <si>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</si>
  <si>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</si>
  <si>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</si>
  <si>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</si>
  <si>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</si>
  <si>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</si>
  <si>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</si>
  <si>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</si>
  <si>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</si>
  <si>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</si>
  <si>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</si>
  <si>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</si>
  <si>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</si>
  <si>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</si>
  <si>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</si>
  <si>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</si>
  <si>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</si>
  <si>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</si>
  <si>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</si>
  <si>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</si>
  <si>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</si>
  <si>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</si>
  <si>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</si>
  <si>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</si>
  <si>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</si>
  <si>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</si>
  <si>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</si>
  <si>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</si>
  <si>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</si>
  <si>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</si>
  <si>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</si>
  <si>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</si>
  <si>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</si>
  <si>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</si>
  <si>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</si>
  <si>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</si>
  <si>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</si>
  <si>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</si>
  <si>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</si>
  <si>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</si>
  <si>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</si>
  <si>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</si>
  <si>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</si>
  <si>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</si>
  <si>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</si>
  <si>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</si>
  <si>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</si>
  <si>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</si>
  <si>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</si>
  <si>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</si>
  <si>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</si>
  <si>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</si>
  <si>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</si>
  <si>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</si>
  <si>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</si>
  <si>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</si>
  <si>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</si>
  <si>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</si>
  <si>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</si>
  <si>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</si>
  <si>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</si>
  <si>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</si>
  <si>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</si>
  <si>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</si>
  <si>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</si>
  <si>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</si>
  <si>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</si>
  <si>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</si>
  <si>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</si>
  <si>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</si>
  <si>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</si>
  <si>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</si>
  <si>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</si>
  <si>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</si>
  <si>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</si>
  <si>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</si>
  <si>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</si>
  <si>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</si>
  <si>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</si>
  <si>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</si>
  <si>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</si>
  <si>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</si>
  <si>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</si>
  <si>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</si>
  <si>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</si>
  <si>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</si>
  <si>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</si>
  <si>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</si>
  <si>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</si>
  <si>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</si>
  <si>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</si>
  <si>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</si>
  <si>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</si>
  <si>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</si>
  <si>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</si>
  <si>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</si>
  <si>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</si>
  <si>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</si>
  <si>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</si>
  <si>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</si>
  <si>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</si>
  <si>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</si>
  <si>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</si>
  <si>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</si>
  <si>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</si>
  <si>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</si>
  <si>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</si>
  <si>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</si>
  <si>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</si>
  <si>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</si>
  <si>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</si>
  <si>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</si>
  <si>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</si>
  <si>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</si>
  <si>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</si>
  <si>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</si>
  <si>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</si>
  <si>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</si>
  <si>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</si>
  <si>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</si>
  <si>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</si>
  <si>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</si>
  <si>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</si>
  <si>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</si>
  <si>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</si>
  <si>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</si>
  <si>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</si>
  <si>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</si>
  <si>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</si>
  <si>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</si>
  <si>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</si>
  <si>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</si>
  <si>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</si>
  <si>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</si>
  <si>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</si>
  <si>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</si>
  <si>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</si>
  <si>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</si>
  <si>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</si>
  <si>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</si>
  <si>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</si>
  <si>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</si>
  <si>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</si>
  <si>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</si>
  <si>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</si>
  <si>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</si>
  <si>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</si>
  <si>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</si>
  <si>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</si>
  <si>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</si>
  <si>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</si>
  <si>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</si>
  <si>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</si>
  <si>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</si>
  <si>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</si>
  <si>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</si>
  <si>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</si>
  <si>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</si>
  <si>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</si>
  <si>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</si>
  <si>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</si>
  <si>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</si>
  <si>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</si>
  <si>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</si>
  <si>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</si>
  <si>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</si>
  <si>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</si>
  <si>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</si>
  <si>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</si>
  <si>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</si>
  <si>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</si>
  <si>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</si>
  <si>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</si>
  <si>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</si>
  <si>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</si>
  <si>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</si>
  <si>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</si>
  <si>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</si>
  <si>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</si>
  <si>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</si>
  <si>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</si>
  <si>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</si>
  <si>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</si>
  <si>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</si>
  <si>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</si>
  <si>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</si>
  <si>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</si>
  <si>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</si>
  <si>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</si>
  <si>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</si>
  <si>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</si>
  <si>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</si>
  <si>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</si>
  <si>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</si>
  <si>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</si>
  <si>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</si>
  <si>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</si>
  <si>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</si>
  <si>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</si>
  <si>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</si>
  <si>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</si>
  <si>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</si>
  <si>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</si>
  <si>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</si>
  <si>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</si>
  <si>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</si>
  <si>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</si>
  <si>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</si>
  <si>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</si>
  <si>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</si>
  <si>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</si>
  <si>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</si>
  <si>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</si>
  <si>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</si>
  <si>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</si>
  <si>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</si>
  <si>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</si>
  <si>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</si>
  <si>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</si>
  <si>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</si>
  <si>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</si>
  <si>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</si>
  <si>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</si>
  <si>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</si>
  <si>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</si>
  <si>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</si>
  <si>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</si>
  <si>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</si>
  <si>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</si>
  <si>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</si>
  <si>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</si>
  <si>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</si>
  <si>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</si>
  <si>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</si>
  <si>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</si>
  <si>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</si>
  <si>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</si>
  <si>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</si>
  <si>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</si>
  <si>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</si>
  <si>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</si>
  <si>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</si>
  <si>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</si>
  <si>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</si>
  <si>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</si>
  <si>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</si>
  <si>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</si>
  <si>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</si>
  <si>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</si>
  <si>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</si>
  <si>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</si>
  <si>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</si>
  <si>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</si>
  <si>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</si>
  <si>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</si>
  <si>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</si>
  <si>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</si>
  <si>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</si>
  <si>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</si>
  <si>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</si>
  <si>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</si>
  <si>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</si>
  <si>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</si>
  <si>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</si>
  <si>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</si>
  <si>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</si>
  <si>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</si>
  <si>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</si>
  <si>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</si>
  <si>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</si>
  <si>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</si>
  <si>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</si>
  <si>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</si>
  <si>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</si>
  <si>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</si>
  <si>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</si>
  <si>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</si>
  <si>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</si>
  <si>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</si>
  <si>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</si>
  <si>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</si>
  <si>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</si>
  <si>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</si>
  <si>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</si>
  <si>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</si>
  <si>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</si>
  <si>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</si>
  <si>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</si>
  <si>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</si>
  <si>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</si>
  <si>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</si>
  <si>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</si>
  <si>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</si>
  <si>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</si>
  <si>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</si>
  <si>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</si>
  <si>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</si>
  <si>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</si>
  <si>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</si>
  <si>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</si>
  <si>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</si>
  <si>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</si>
  <si>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</si>
  <si>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</si>
  <si>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</si>
  <si>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</si>
  <si>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</si>
  <si>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</si>
  <si>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</si>
  <si>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</si>
  <si>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</si>
  <si>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</si>
  <si>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</si>
  <si>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</si>
  <si>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</si>
  <si>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</si>
  <si>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</si>
  <si>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</si>
  <si>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</si>
  <si>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</si>
  <si>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</si>
  <si>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</si>
  <si>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</si>
  <si>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</si>
  <si>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</si>
  <si>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</si>
  <si>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</si>
  <si>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</si>
  <si>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</si>
  <si>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</si>
  <si>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</si>
  <si>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</si>
  <si>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</si>
  <si>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</si>
  <si>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</si>
  <si>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</si>
  <si>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</si>
  <si>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</si>
  <si>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</si>
  <si>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</si>
  <si>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</si>
  <si>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</si>
  <si>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</si>
  <si>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</si>
  <si>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</si>
  <si>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</si>
  <si>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</si>
  <si>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</si>
  <si>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</si>
  <si>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</si>
  <si>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</si>
  <si>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</si>
  <si>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</si>
  <si>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</si>
  <si>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</si>
  <si>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</si>
  <si>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</si>
  <si>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</si>
  <si>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</si>
  <si>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</si>
  <si>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</si>
  <si>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</si>
  <si>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</si>
  <si>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</si>
  <si>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</si>
  <si>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</si>
  <si>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</si>
  <si>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</si>
  <si>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</si>
  <si>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</si>
  <si>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</si>
  <si>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</si>
  <si>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</si>
  <si>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</si>
  <si>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</si>
  <si>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</si>
  <si>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</si>
  <si>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</si>
  <si>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</si>
  <si>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</si>
  <si>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</si>
  <si>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</si>
  <si>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</si>
  <si>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</si>
  <si>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</si>
  <si>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</si>
  <si>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</si>
  <si>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</si>
  <si>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</si>
  <si>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</si>
  <si>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</si>
  <si>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</si>
  <si>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</si>
  <si>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</si>
  <si>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</si>
  <si>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</si>
  <si>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</si>
  <si>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</si>
  <si>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</si>
  <si>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</si>
  <si>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</si>
  <si>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</si>
  <si>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</si>
  <si>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</si>
  <si>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</si>
  <si>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</si>
  <si>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</si>
  <si>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</si>
  <si>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</si>
  <si>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</si>
  <si>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</si>
  <si>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</si>
  <si>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</si>
  <si>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</si>
  <si>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</si>
  <si>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</si>
  <si>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</si>
  <si>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</si>
  <si>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</si>
  <si>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</si>
  <si>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</si>
  <si>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</si>
  <si>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</si>
  <si>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</si>
  <si>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</si>
  <si>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</si>
  <si>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</si>
  <si>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</si>
  <si>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</si>
  <si>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</si>
  <si>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</si>
  <si>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</si>
  <si>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</si>
  <si>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</si>
  <si>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</si>
  <si>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</si>
  <si>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</si>
  <si>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</si>
  <si>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</si>
  <si>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</si>
  <si>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</si>
  <si>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</si>
  <si>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</si>
  <si>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</si>
  <si>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</si>
  <si>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</si>
  <si>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</si>
  <si>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</si>
  <si>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</si>
  <si>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</si>
  <si>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</si>
  <si>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</si>
  <si>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</si>
  <si>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</si>
  <si>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</si>
  <si>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</si>
  <si>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</si>
  <si>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</si>
  <si>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</si>
  <si>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</si>
  <si>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</si>
  <si>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</si>
  <si>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</si>
  <si>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</si>
  <si>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</si>
  <si>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</si>
  <si>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</si>
  <si>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</si>
  <si>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</si>
  <si>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</si>
  <si>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</si>
  <si>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</si>
  <si>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</si>
  <si>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</si>
  <si>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</si>
  <si>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</si>
  <si>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</si>
  <si>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</si>
  <si>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</si>
  <si>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</si>
  <si>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</si>
  <si>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</si>
  <si>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</si>
  <si>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</si>
  <si>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</si>
  <si>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</si>
  <si>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</si>
  <si>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</si>
  <si>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</si>
  <si>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</si>
  <si>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</si>
  <si>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</si>
  <si>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</si>
  <si>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</si>
  <si>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</si>
  <si>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</si>
  <si>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</si>
  <si>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</si>
  <si>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</si>
  <si>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</si>
  <si>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</si>
  <si>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</si>
  <si>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</si>
  <si>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</si>
  <si>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</si>
  <si>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</si>
  <si>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</si>
  <si>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</si>
  <si>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</si>
  <si>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</si>
  <si>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</si>
  <si>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</si>
  <si>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</si>
  <si>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</si>
  <si>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</si>
  <si>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</si>
  <si>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</si>
  <si>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</si>
  <si>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</si>
  <si>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</si>
  <si>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</si>
  <si>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</si>
  <si>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</si>
  <si>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</si>
  <si>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</si>
  <si>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</si>
  <si>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</si>
  <si>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</si>
  <si>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</si>
  <si>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</si>
  <si>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</si>
  <si>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</si>
  <si>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</si>
  <si>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</si>
  <si>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</si>
  <si>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</si>
  <si>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</si>
  <si>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</si>
  <si>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</si>
  <si>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</si>
  <si>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</si>
  <si>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</si>
  <si>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</si>
  <si>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</si>
  <si>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</si>
  <si>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</si>
  <si>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</si>
  <si>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</si>
  <si>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</si>
  <si>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</si>
  <si>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</si>
  <si>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</si>
  <si>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</si>
  <si>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</si>
  <si>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</si>
  <si>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</si>
  <si>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</si>
  <si>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</si>
  <si>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</si>
  <si>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</si>
  <si>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</si>
  <si>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</si>
  <si>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</si>
  <si>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</si>
  <si>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</si>
  <si>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</si>
  <si>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</si>
  <si>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</si>
  <si>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</si>
  <si>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</si>
  <si>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</si>
  <si>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</si>
  <si>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</si>
  <si>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</si>
  <si>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</si>
  <si>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</si>
  <si>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</si>
  <si>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</si>
  <si>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</si>
  <si>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</si>
  <si>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</si>
  <si>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</si>
  <si>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</si>
  <si>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</si>
  <si>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</si>
  <si>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</si>
  <si>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</si>
  <si>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</si>
  <si>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</si>
  <si>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</si>
  <si>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</si>
  <si>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</si>
  <si>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</si>
  <si>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</si>
  <si>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</si>
  <si>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</si>
  <si>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</si>
  <si>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</si>
  <si>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</si>
  <si>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</si>
  <si>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</si>
  <si>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</si>
  <si>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</si>
  <si>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</si>
  <si>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</si>
  <si>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</si>
  <si>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</si>
  <si>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</si>
  <si>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</si>
  <si>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</si>
  <si>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</si>
  <si>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</si>
  <si>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</si>
  <si>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</si>
  <si>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</si>
  <si>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</si>
  <si>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</si>
  <si>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</si>
  <si>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</si>
  <si>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</si>
  <si>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</si>
  <si>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</si>
  <si>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</si>
  <si>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</si>
  <si>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</si>
  <si>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</si>
  <si>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</si>
  <si>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</si>
  <si>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</si>
  <si>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</si>
  <si>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</si>
  <si>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</si>
  <si>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</si>
  <si>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</si>
  <si>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</si>
  <si>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</si>
  <si>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</si>
  <si>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</si>
  <si>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</si>
  <si>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</si>
  <si>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</si>
  <si>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</si>
  <si>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</si>
  <si>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</si>
  <si>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</si>
  <si>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</si>
  <si>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</si>
  <si>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</si>
  <si>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</si>
  <si>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</si>
  <si>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</si>
  <si>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</si>
  <si>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</si>
  <si>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</si>
  <si>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</si>
  <si>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</si>
  <si>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</si>
  <si>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</si>
  <si>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</si>
  <si>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</si>
  <si>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</si>
  <si>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</si>
  <si>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</si>
  <si>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</si>
  <si>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</si>
  <si>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</si>
  <si>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</si>
  <si>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</si>
  <si>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</si>
  <si>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</si>
  <si>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</si>
  <si>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</si>
  <si>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</si>
  <si>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</si>
  <si>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</si>
  <si>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</si>
  <si>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</si>
  <si>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</si>
  <si>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</si>
  <si>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</si>
  <si>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</si>
  <si>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</si>
  <si>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</si>
  <si>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</si>
  <si>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</si>
  <si>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</si>
  <si>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</si>
  <si>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</si>
  <si>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</si>
  <si>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</si>
  <si>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</si>
  <si>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</si>
  <si>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</si>
  <si>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</si>
  <si>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</si>
  <si>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</si>
  <si>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</si>
  <si>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</si>
  <si>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</si>
  <si>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</si>
  <si>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</si>
  <si>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</si>
  <si>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</si>
  <si>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</si>
  <si>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</si>
  <si>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</si>
  <si>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</si>
  <si>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</si>
  <si>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</si>
  <si>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</si>
  <si>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</si>
  <si>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</si>
  <si>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</si>
  <si>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</si>
  <si>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</si>
  <si>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</si>
  <si>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</si>
  <si>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</si>
  <si>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</si>
  <si>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</si>
  <si>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</si>
  <si>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</si>
  <si>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</si>
  <si>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</si>
  <si>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</si>
  <si>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</si>
  <si>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</si>
  <si>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</si>
  <si>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</si>
  <si>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</si>
  <si>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</si>
  <si>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</si>
  <si>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</si>
  <si>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</si>
  <si>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</si>
  <si>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</si>
  <si>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</si>
  <si>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</si>
  <si>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</si>
  <si>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</si>
  <si>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</si>
  <si>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</si>
  <si>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</si>
  <si>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</si>
  <si>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</si>
  <si>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</si>
  <si>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</si>
  <si>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</si>
  <si>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</si>
  <si>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</si>
  <si>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</si>
  <si>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</si>
  <si>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</si>
  <si>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</si>
  <si>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</si>
  <si>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</si>
  <si>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</si>
  <si>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</si>
  <si>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</si>
  <si>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</si>
  <si>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</si>
  <si>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</si>
  <si>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</si>
  <si>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</si>
  <si>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</si>
  <si>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</si>
  <si>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</si>
  <si>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</si>
  <si>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</si>
  <si>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</si>
  <si>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</si>
  <si>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</si>
  <si>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</si>
  <si>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</si>
  <si>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</si>
  <si>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</si>
  <si>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</si>
  <si>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</si>
  <si>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</si>
  <si>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</si>
  <si>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</si>
  <si>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</si>
  <si>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</si>
  <si>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</si>
  <si>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</si>
  <si>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</si>
  <si>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</si>
  <si>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</si>
  <si>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</si>
  <si>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</si>
  <si>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</si>
  <si>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</si>
  <si>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</si>
  <si>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</si>
  <si>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</si>
  <si>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</si>
  <si>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</si>
  <si>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</si>
  <si>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</si>
  <si>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</si>
  <si>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</si>
  <si>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</si>
  <si>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</si>
  <si>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</si>
  <si>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</si>
  <si>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</si>
  <si>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</si>
  <si>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</si>
  <si>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</si>
  <si>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</si>
  <si>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</si>
  <si>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</si>
  <si>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</si>
  <si>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</si>
  <si>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</si>
  <si>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</si>
  <si>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</si>
  <si>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</si>
  <si>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</si>
  <si>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</si>
  <si>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</si>
  <si>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</si>
  <si>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</si>
  <si>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</si>
  <si>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</si>
  <si>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</si>
  <si>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</si>
  <si>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</si>
  <si>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</si>
  <si>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</si>
  <si>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</si>
  <si>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</si>
  <si>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</si>
  <si>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</si>
  <si>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</si>
  <si>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</si>
  <si>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</si>
  <si>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</si>
  <si>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</si>
  <si>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</si>
  <si>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</si>
  <si>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</si>
  <si>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</si>
  <si>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</si>
  <si>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</si>
  <si>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</si>
  <si>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</si>
  <si>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</si>
  <si>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</si>
  <si>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</si>
  <si>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</si>
  <si>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</si>
  <si>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</si>
  <si>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</si>
  <si>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</si>
  <si>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</si>
  <si>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</si>
  <si>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</si>
  <si>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</si>
  <si>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</si>
  <si>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</si>
  <si>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</si>
  <si>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</si>
  <si>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</si>
  <si>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</si>
  <si>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</si>
  <si>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</si>
  <si>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</si>
  <si>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</si>
  <si>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</si>
  <si>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</si>
  <si>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</si>
  <si>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</si>
  <si>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</si>
  <si>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</si>
  <si>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</si>
  <si>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</si>
  <si>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</si>
  <si>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</si>
  <si>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</si>
  <si>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</si>
  <si>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</si>
  <si>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</si>
  <si>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</si>
  <si>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</si>
  <si>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</si>
  <si>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</si>
  <si>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</si>
  <si>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</si>
  <si>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</si>
  <si>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</si>
  <si>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</si>
  <si>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</si>
  <si>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</si>
  <si>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</si>
  <si>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</si>
  <si>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</si>
  <si>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</si>
  <si>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</si>
  <si>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</si>
  <si>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</si>
  <si>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</si>
  <si>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</si>
  <si>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</si>
  <si>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</si>
  <si>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</si>
  <si>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</si>
  <si>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</si>
  <si>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</si>
  <si>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</si>
  <si>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</si>
  <si>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</si>
  <si>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</si>
  <si>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</si>
  <si>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</si>
  <si>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</si>
  <si>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</si>
  <si>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</si>
  <si>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</si>
  <si>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</si>
  <si>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</si>
  <si>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</si>
  <si>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</si>
  <si>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</si>
  <si>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</si>
  <si>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</si>
  <si>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</si>
  <si>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</si>
  <si>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</si>
  <si>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</si>
  <si>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</si>
  <si>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</si>
  <si>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</si>
  <si>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</si>
  <si>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</si>
  <si>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</si>
  <si>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</si>
  <si>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</si>
  <si>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</si>
  <si>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</si>
  <si>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</si>
  <si>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</si>
  <si>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</si>
  <si>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</si>
  <si>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</si>
  <si>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</si>
  <si>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</si>
  <si>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</si>
  <si>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</si>
  <si>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</si>
  <si>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</si>
  <si>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</si>
  <si>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</si>
  <si>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</si>
  <si>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</si>
  <si>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</si>
  <si>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</si>
  <si>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</si>
  <si>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</si>
  <si>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</si>
  <si>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</si>
  <si>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</si>
  <si>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</si>
  <si>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</si>
  <si>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</si>
  <si>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</si>
  <si>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</si>
  <si>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</si>
  <si>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</si>
  <si>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</si>
  <si>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</si>
  <si>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</si>
  <si>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</si>
  <si>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</si>
  <si>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</si>
  <si>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</si>
  <si>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</si>
  <si>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</si>
  <si>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</si>
  <si>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</si>
  <si>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</si>
  <si>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</si>
  <si>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</si>
  <si>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</si>
  <si>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</si>
  <si>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</si>
  <si>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</si>
  <si>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</si>
  <si>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</si>
  <si>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</si>
  <si>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</si>
  <si>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</si>
  <si>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</si>
  <si>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</si>
  <si>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</si>
  <si>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</si>
  <si>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</si>
  <si>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</si>
  <si>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</si>
  <si>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</si>
  <si>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</si>
  <si>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</si>
  <si>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</si>
  <si>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</si>
  <si>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</si>
  <si>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</si>
  <si>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</si>
  <si>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</si>
  <si>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</si>
  <si>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</si>
  <si>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</si>
  <si>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</si>
  <si>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</si>
  <si>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</si>
  <si>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</si>
  <si>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</si>
  <si>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</si>
  <si>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</si>
  <si>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</si>
  <si>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</si>
  <si>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</si>
  <si>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</si>
  <si>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</si>
  <si>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</si>
  <si>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</si>
  <si>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</si>
  <si>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</si>
  <si>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</si>
  <si>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</si>
  <si>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</si>
  <si>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</si>
  <si>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</si>
  <si>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</si>
  <si>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</si>
  <si>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</si>
  <si>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</si>
  <si>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</si>
  <si>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</si>
  <si>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</si>
  <si>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</si>
  <si>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</si>
  <si>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</si>
  <si>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</si>
  <si>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</si>
  <si>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</si>
  <si>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</si>
  <si>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</si>
  <si>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</si>
  <si>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</si>
  <si>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</si>
  <si>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</si>
  <si>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</si>
  <si>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</si>
  <si>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</si>
  <si>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</si>
  <si>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</si>
  <si>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</si>
  <si>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</si>
  <si>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</si>
  <si>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</si>
  <si>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</si>
  <si>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</si>
  <si>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</si>
  <si>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</si>
  <si>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</si>
  <si>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</si>
  <si>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</si>
  <si>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</si>
  <si>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</si>
  <si>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</si>
  <si>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</si>
  <si>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</si>
  <si>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</si>
  <si>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</si>
  <si>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</si>
  <si>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</si>
  <si>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</si>
  <si>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</si>
  <si>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</si>
  <si>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</si>
  <si>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</si>
  <si>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</si>
  <si>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</si>
  <si>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</si>
  <si>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</si>
  <si>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</si>
  <si>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</si>
  <si>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</si>
  <si>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</si>
  <si>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</si>
  <si>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</si>
  <si>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</si>
  <si>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</si>
  <si>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</si>
  <si>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</si>
  <si>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</si>
  <si>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</si>
  <si>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</si>
  <si>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</si>
  <si>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</si>
  <si>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</si>
  <si>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</si>
  <si>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</si>
  <si>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</si>
  <si>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</si>
  <si>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</si>
  <si>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</si>
  <si>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</si>
  <si>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</si>
  <si>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</si>
  <si>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</si>
  <si>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</si>
  <si>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</si>
  <si>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</si>
  <si>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</si>
  <si>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</si>
  <si>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</si>
  <si>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</si>
  <si>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</si>
  <si>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</si>
  <si>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</si>
  <si>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</si>
  <si>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</si>
  <si>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</si>
  <si>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</si>
  <si>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</si>
  <si>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</si>
  <si>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</si>
  <si>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</si>
  <si>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</si>
  <si>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</si>
  <si>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</si>
  <si>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</si>
  <si>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</si>
  <si>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</si>
  <si>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</si>
  <si>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</si>
  <si>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</si>
  <si>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</si>
  <si>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</si>
  <si>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</si>
  <si>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</si>
  <si>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</si>
  <si>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</si>
  <si>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</si>
  <si>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</si>
  <si>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</si>
  <si>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</si>
  <si>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</si>
  <si>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</si>
  <si>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</si>
  <si>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</si>
  <si>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</si>
  <si>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</si>
  <si>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</si>
  <si>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</si>
  <si>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</si>
  <si>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</si>
  <si>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</si>
  <si>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</si>
  <si>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</si>
  <si>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</si>
  <si>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</si>
  <si>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</si>
  <si>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</si>
  <si>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</si>
  <si>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</si>
  <si>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</si>
  <si>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</si>
  <si>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</si>
  <si>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</si>
  <si>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</si>
  <si>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</si>
  <si>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</si>
  <si>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</si>
  <si>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</si>
  <si>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</si>
  <si>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</si>
  <si>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</si>
  <si>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</si>
  <si>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</si>
  <si>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</si>
  <si>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</si>
  <si>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</si>
  <si>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</si>
  <si>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</si>
  <si>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</si>
  <si>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</si>
  <si>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</si>
  <si>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</si>
  <si>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</si>
  <si>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</si>
  <si>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</si>
  <si>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</si>
  <si>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</si>
  <si>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</si>
  <si>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</si>
  <si>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</si>
  <si>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</si>
  <si>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</si>
  <si>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</si>
  <si>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</si>
  <si>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</si>
  <si>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</si>
  <si>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</si>
  <si>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</si>
  <si>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</si>
  <si>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</si>
  <si>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</si>
  <si>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</si>
  <si>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</si>
  <si>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</si>
  <si>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</si>
  <si>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</si>
  <si>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</si>
  <si>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</si>
  <si>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</si>
  <si>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</si>
  <si>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</si>
  <si>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</si>
  <si>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</si>
  <si>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</si>
  <si>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</si>
  <si>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</si>
  <si>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</si>
  <si>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</si>
  <si>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</si>
  <si>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</si>
  <si>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</si>
  <si>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</si>
  <si>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</si>
  <si>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</si>
  <si>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</si>
  <si>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</si>
  <si>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</si>
  <si>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</si>
  <si>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</si>
  <si>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</si>
  <si>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</si>
  <si>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</si>
  <si>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</si>
  <si>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</si>
  <si>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</si>
  <si>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</si>
  <si>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</si>
  <si>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</si>
  <si>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</si>
  <si>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</si>
  <si>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</si>
  <si>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</si>
  <si>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</si>
  <si>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</si>
  <si>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</si>
  <si>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</si>
  <si>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</si>
  <si>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</si>
  <si>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</si>
  <si>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</si>
  <si>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</si>
  <si>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</si>
  <si>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</si>
  <si>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</si>
  <si>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</si>
  <si>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</si>
  <si>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</si>
  <si>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</si>
  <si>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</si>
  <si>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</si>
  <si>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</si>
  <si>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</si>
  <si>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</si>
  <si>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</si>
  <si>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</si>
  <si>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</si>
  <si>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</si>
  <si>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</si>
  <si>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</si>
  <si>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</si>
  <si>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</si>
  <si>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</si>
  <si>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</si>
  <si>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</si>
  <si>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</si>
  <si>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</si>
  <si>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</si>
  <si>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</si>
  <si>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</si>
  <si>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</si>
  <si>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</si>
  <si>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</si>
  <si>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</si>
  <si>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</si>
  <si>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</si>
  <si>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</si>
  <si>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</si>
  <si>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</si>
  <si>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</si>
  <si>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</si>
  <si>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</si>
  <si>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</si>
  <si>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</si>
  <si>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</si>
  <si>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</si>
  <si>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</si>
  <si>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</si>
  <si>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</si>
  <si>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</si>
  <si>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</si>
  <si>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</si>
  <si>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</si>
  <si>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</si>
  <si>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</si>
  <si>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</si>
  <si>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</si>
  <si>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</si>
  <si>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</si>
  <si>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</si>
  <si>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</si>
  <si>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</si>
  <si>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</si>
  <si>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</si>
  <si>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</si>
  <si>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</si>
  <si>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</si>
  <si>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</si>
  <si>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</si>
  <si>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</si>
  <si>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</si>
  <si>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</si>
  <si>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</si>
  <si>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</si>
  <si>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</si>
  <si>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</si>
  <si>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</si>
  <si>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</si>
  <si>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</si>
  <si>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</si>
  <si>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</si>
  <si>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</si>
  <si>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</si>
  <si>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</si>
  <si>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</si>
  <si>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</si>
  <si>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</si>
  <si>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</si>
  <si>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</si>
  <si>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</si>
  <si>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</si>
  <si>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</si>
  <si>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</si>
  <si>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</si>
  <si>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</si>
  <si>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</si>
  <si>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</si>
  <si>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</si>
  <si>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</si>
  <si>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</si>
  <si>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</si>
  <si>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</si>
  <si>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</si>
  <si>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</si>
  <si>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</si>
  <si>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</si>
  <si>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</si>
  <si>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</si>
  <si>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</si>
  <si>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</si>
  <si>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</si>
  <si>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</si>
  <si>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</si>
  <si>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</si>
  <si>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</si>
  <si>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</si>
  <si>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</si>
  <si>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</si>
  <si>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</si>
  <si>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</si>
  <si>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</si>
  <si>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</si>
  <si>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</si>
  <si>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</si>
  <si>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</si>
  <si>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</si>
  <si>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</si>
  <si>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</si>
  <si>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</si>
  <si>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</si>
  <si>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</si>
  <si>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</si>
  <si>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</si>
  <si>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</si>
  <si>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</si>
  <si>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</si>
  <si>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</si>
  <si>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</si>
  <si>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</si>
  <si>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</si>
  <si>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</si>
  <si>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</si>
  <si>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</si>
  <si>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</si>
  <si>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</si>
  <si>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</si>
  <si>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</si>
  <si>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</si>
  <si>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</si>
  <si>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</si>
  <si>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</si>
  <si>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</si>
  <si>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</si>
  <si>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</si>
  <si>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</si>
  <si>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</si>
  <si>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</si>
  <si>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</si>
  <si>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</si>
  <si>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</si>
  <si>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</si>
  <si>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</si>
  <si>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</si>
  <si>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</si>
  <si>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</si>
  <si>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</si>
  <si>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</si>
  <si>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</si>
  <si>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</si>
  <si>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</si>
  <si>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</si>
  <si>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</si>
  <si>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</si>
  <si>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</si>
  <si>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</si>
  <si>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</si>
  <si>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</si>
  <si>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</si>
  <si>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</si>
  <si>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</si>
  <si>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</si>
  <si>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</si>
  <si>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</si>
  <si>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</si>
  <si>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</si>
  <si>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</si>
  <si>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</si>
  <si>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</si>
  <si>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</si>
  <si>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</si>
  <si>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</si>
  <si>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</si>
  <si>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</si>
  <si>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</si>
  <si>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</si>
  <si>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</si>
  <si>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</si>
  <si>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</si>
  <si>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</si>
  <si>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</si>
  <si>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</si>
  <si>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</si>
  <si>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</si>
  <si>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</si>
  <si>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</si>
  <si>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</si>
  <si>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</si>
  <si>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</si>
  <si>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</si>
  <si>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</si>
  <si>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</si>
  <si>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</si>
  <si>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</si>
  <si>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</si>
  <si>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</si>
  <si>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</si>
  <si>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</si>
  <si>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</si>
  <si>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</si>
  <si>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</si>
  <si>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</si>
  <si>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</si>
  <si>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</si>
  <si>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</si>
  <si>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</si>
  <si>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</si>
  <si>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</si>
  <si>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</si>
  <si>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</si>
  <si>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</si>
  <si>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</si>
  <si>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</si>
  <si>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</si>
  <si>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</si>
  <si>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</si>
  <si>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</si>
  <si>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</si>
  <si>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</si>
  <si>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</si>
  <si>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</si>
  <si>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</si>
  <si>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</si>
  <si>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</si>
  <si>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</si>
  <si>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</si>
  <si>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</si>
  <si>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</si>
  <si>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</si>
  <si>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</si>
  <si>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</si>
  <si>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</si>
  <si>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</si>
  <si>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</si>
  <si>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</si>
  <si>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</si>
  <si>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</si>
  <si>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</si>
  <si>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</si>
  <si>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</si>
  <si>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</si>
  <si>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</si>
  <si>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</si>
  <si>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</si>
  <si>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</si>
  <si>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</si>
  <si>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</si>
  <si>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</si>
  <si>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</si>
  <si>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</si>
  <si>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</si>
  <si>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</si>
  <si>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</si>
  <si>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</si>
  <si>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</si>
  <si>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</si>
  <si>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</si>
  <si>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</si>
  <si>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</si>
  <si>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</si>
  <si>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</si>
  <si>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</si>
  <si>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</si>
  <si>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</si>
  <si>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</si>
  <si>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</si>
  <si>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</si>
  <si>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</si>
  <si>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</si>
  <si>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</si>
  <si>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</si>
  <si>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</si>
  <si>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</si>
  <si>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</si>
  <si>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</si>
  <si>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</si>
  <si>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</si>
  <si>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</si>
  <si>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</si>
  <si>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</si>
  <si>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</si>
  <si>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</si>
  <si>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</si>
  <si>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</si>
  <si>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</si>
  <si>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</si>
  <si>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</si>
  <si>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</si>
  <si>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</si>
  <si>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</si>
  <si>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</si>
  <si>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</si>
  <si>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</si>
  <si>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</si>
  <si>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</si>
  <si>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</si>
  <si>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</si>
  <si>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</si>
  <si>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</si>
  <si>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</si>
  <si>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</si>
  <si>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</si>
  <si>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</si>
  <si>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</si>
  <si>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</si>
  <si>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</si>
  <si>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</si>
  <si>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</si>
  <si>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</si>
  <si>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</si>
  <si>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</si>
  <si>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</si>
  <si>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</si>
  <si>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</si>
  <si>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</si>
  <si>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</si>
  <si>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</si>
  <si>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</si>
  <si>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</si>
  <si>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</si>
  <si>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</si>
  <si>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</si>
  <si>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</si>
  <si>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</si>
  <si>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</si>
  <si>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</si>
  <si>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</si>
  <si>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</si>
  <si>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</si>
  <si>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</si>
  <si>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</si>
  <si>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</si>
  <si>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</si>
  <si>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</si>
  <si>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</si>
  <si>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</si>
  <si>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</si>
  <si>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</si>
  <si>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</si>
  <si>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</si>
  <si>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</si>
  <si>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</si>
  <si>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</si>
  <si>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</si>
  <si>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</si>
  <si>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</si>
  <si>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</si>
  <si>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</si>
  <si>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</si>
  <si>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</si>
  <si>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</si>
  <si>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</si>
  <si>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</si>
  <si>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</si>
  <si>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</si>
  <si>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</si>
  <si>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</si>
  <si>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</si>
  <si>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</si>
  <si>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</si>
  <si>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</si>
  <si>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</si>
  <si>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</si>
  <si>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</si>
  <si>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</si>
  <si>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</si>
  <si>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</si>
  <si>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</si>
  <si>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</si>
  <si>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</si>
  <si>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</si>
  <si>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</si>
  <si>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</si>
  <si>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</si>
  <si>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</si>
  <si>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</si>
  <si>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</si>
  <si>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</si>
  <si>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</si>
  <si>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</si>
  <si>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</si>
  <si>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</si>
  <si>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</si>
  <si>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</si>
  <si>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</si>
  <si>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</si>
  <si>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</si>
  <si>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</si>
  <si>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</si>
  <si>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</si>
  <si>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</si>
  <si>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</si>
  <si>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</si>
  <si>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</si>
  <si>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</si>
  <si>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</si>
  <si>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</si>
  <si>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</si>
  <si>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</si>
  <si>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</si>
  <si>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</si>
  <si>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</si>
  <si>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</si>
  <si>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</si>
  <si>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</si>
  <si>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</si>
  <si>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</si>
  <si>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</si>
  <si>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</si>
  <si>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</si>
  <si>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</si>
  <si>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</si>
  <si>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</si>
  <si>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</si>
  <si>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</si>
  <si>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</si>
  <si>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</si>
  <si>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</si>
  <si>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</si>
  <si>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</si>
  <si>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</si>
  <si>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</si>
  <si>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</si>
  <si>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</si>
  <si>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</si>
  <si>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</si>
  <si>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</si>
  <si>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</si>
  <si>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</si>
  <si>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</si>
  <si>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</si>
  <si>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</si>
  <si>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</si>
  <si>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</si>
  <si>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</si>
  <si>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</si>
  <si>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</si>
  <si>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</si>
  <si>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</si>
  <si>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</si>
  <si>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</si>
  <si>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</si>
  <si>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</si>
  <si>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</si>
  <si>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</si>
  <si>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</si>
  <si>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</si>
  <si>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</si>
  <si>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</si>
  <si>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</si>
  <si>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</si>
  <si>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</si>
  <si>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</si>
  <si>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</si>
  <si>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</si>
  <si>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</si>
  <si>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</si>
  <si>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</si>
  <si>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</si>
  <si>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</si>
  <si>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</si>
  <si>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</si>
  <si>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</si>
  <si>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</si>
  <si>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</si>
  <si>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</si>
  <si>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</si>
  <si>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</si>
  <si>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</si>
  <si>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</si>
  <si>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</si>
  <si>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</si>
  <si>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</si>
  <si>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</si>
  <si>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</si>
  <si>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</si>
  <si>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</si>
  <si>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</si>
  <si>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</si>
  <si>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</si>
  <si>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</si>
  <si>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</si>
  <si>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</si>
  <si>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</si>
  <si>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</si>
  <si>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</si>
  <si>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</si>
  <si>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</si>
  <si>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</si>
  <si>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</si>
  <si>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</si>
  <si>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</si>
  <si>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</si>
  <si>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</si>
  <si>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</si>
  <si>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</si>
  <si>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</si>
  <si>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</si>
  <si>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</si>
  <si>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</si>
  <si>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</si>
  <si>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</si>
  <si>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</si>
  <si>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</si>
  <si>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</si>
  <si>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</si>
  <si>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</si>
  <si>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</si>
  <si>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</si>
  <si>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</si>
  <si>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</si>
  <si>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</si>
  <si>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</si>
  <si>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</si>
  <si>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</si>
  <si>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</si>
  <si>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</si>
  <si>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</si>
  <si>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</si>
  <si>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</si>
  <si>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</si>
  <si>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</si>
  <si>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</si>
  <si>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</si>
  <si>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</si>
  <si>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</si>
  <si>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</si>
  <si>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</si>
  <si>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</si>
  <si>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</si>
  <si>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</si>
  <si>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</si>
  <si>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</si>
  <si>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</si>
  <si>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</si>
  <si>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</si>
  <si>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</si>
  <si>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</si>
  <si>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</si>
  <si>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</si>
  <si>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</si>
  <si>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</si>
  <si>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</si>
  <si>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</si>
  <si>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</si>
  <si>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</si>
  <si>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</si>
  <si>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</si>
  <si>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</si>
  <si>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</si>
  <si>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</si>
  <si>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</si>
  <si>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</si>
  <si>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</si>
  <si>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</si>
  <si>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</si>
  <si>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</si>
  <si>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</si>
  <si>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</si>
  <si>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</si>
  <si>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</si>
  <si>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</si>
  <si>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</si>
  <si>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</si>
  <si>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</si>
  <si>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</si>
  <si>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</si>
  <si>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</si>
  <si>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</si>
  <si>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</si>
  <si>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</si>
  <si>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</si>
  <si>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</si>
  <si>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</si>
  <si>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</si>
  <si>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</si>
  <si>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</si>
  <si>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</si>
  <si>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</si>
  <si>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</si>
  <si>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</si>
  <si>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</si>
  <si>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</si>
  <si>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</si>
  <si>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</si>
  <si>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</si>
  <si>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</si>
  <si>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</si>
  <si>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</si>
  <si>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</si>
  <si>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</si>
  <si>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</si>
  <si>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</si>
  <si>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</si>
  <si>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</si>
  <si>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</si>
  <si>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</si>
  <si>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</si>
  <si>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</si>
  <si>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</si>
  <si>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</si>
  <si>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</si>
  <si>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</si>
  <si>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</si>
  <si>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</si>
  <si>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</si>
  <si>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</si>
  <si>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</si>
  <si>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</si>
  <si>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</si>
  <si>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</si>
  <si>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</si>
  <si>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</si>
  <si>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</si>
  <si>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</si>
  <si>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</si>
  <si>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</si>
  <si>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</si>
  <si>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</si>
  <si>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</si>
  <si>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</si>
  <si>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</si>
  <si>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</si>
  <si>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</si>
  <si>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</si>
  <si>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</si>
  <si>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</si>
  <si>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</si>
  <si>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</si>
  <si>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</si>
  <si>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</si>
  <si>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</si>
  <si>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</si>
  <si>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</si>
  <si>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</si>
  <si>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</si>
  <si>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</si>
  <si>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</si>
  <si>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</si>
  <si>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</si>
  <si>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</si>
  <si>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</si>
  <si>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</si>
  <si>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</si>
  <si>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</si>
  <si>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</si>
  <si>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</si>
  <si>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</si>
  <si>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</si>
  <si>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</si>
  <si>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</si>
  <si>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</si>
  <si>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</si>
  <si>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</si>
  <si>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</si>
  <si>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</si>
  <si>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</si>
  <si>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</si>
  <si>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</si>
  <si>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</si>
  <si>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</si>
  <si>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</si>
  <si>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</si>
  <si>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</si>
  <si>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</si>
  <si>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</si>
  <si>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</si>
  <si>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</si>
  <si>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</si>
  <si>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</si>
  <si>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</si>
  <si>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</si>
  <si>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</si>
  <si>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</si>
  <si>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</si>
  <si>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</si>
  <si>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</si>
  <si>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</si>
  <si>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</si>
  <si>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</si>
  <si>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</si>
  <si>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</si>
  <si>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</si>
  <si>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</si>
  <si>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</si>
  <si>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</si>
  <si>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</si>
  <si>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</si>
  <si>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</si>
  <si>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</si>
  <si>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</si>
  <si>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</si>
  <si>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</si>
  <si>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</si>
  <si>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</si>
  <si>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</si>
  <si>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</si>
  <si>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</si>
  <si>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</si>
  <si>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</si>
  <si>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</si>
  <si>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</si>
  <si>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</si>
  <si>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</si>
  <si>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</si>
  <si>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</si>
  <si>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</si>
  <si>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</si>
  <si>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</si>
  <si>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</si>
  <si>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</si>
  <si>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</si>
  <si>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</si>
  <si>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</si>
  <si>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</si>
  <si>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</si>
  <si>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</si>
  <si>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</si>
  <si>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</si>
  <si>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</si>
  <si>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</si>
  <si>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</si>
  <si>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</si>
  <si>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</si>
  <si>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</si>
  <si>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</si>
  <si>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</si>
  <si>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</si>
  <si>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</si>
  <si>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</si>
  <si>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</si>
  <si>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</si>
  <si>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</si>
  <si>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</si>
  <si>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</si>
  <si>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</si>
  <si>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</si>
  <si>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</si>
  <si>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</si>
  <si>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</si>
  <si>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</si>
  <si>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</si>
  <si>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</si>
  <si>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</si>
  <si>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</si>
  <si>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</si>
  <si>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</si>
  <si>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</si>
  <si>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</si>
  <si>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</si>
  <si>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</si>
  <si>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</si>
  <si>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</si>
  <si>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</si>
  <si>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</si>
  <si>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</si>
  <si>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</si>
  <si>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</si>
  <si>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</si>
  <si>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</si>
  <si>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</si>
  <si>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</si>
  <si>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</si>
  <si>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</si>
  <si>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</si>
  <si>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</si>
  <si>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</si>
  <si>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</si>
  <si>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</si>
  <si>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</si>
  <si>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</si>
  <si>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</si>
  <si>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</si>
  <si>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</si>
  <si>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</si>
  <si>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</si>
  <si>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</si>
  <si>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</si>
  <si>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</si>
  <si>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</si>
  <si>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</si>
  <si>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</si>
  <si>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</si>
  <si>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</si>
  <si>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</si>
  <si>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</si>
  <si>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</si>
  <si>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</si>
  <si>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</si>
  <si>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</si>
  <si>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</si>
  <si>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</si>
  <si>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</si>
  <si>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</si>
  <si>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</si>
  <si>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</si>
  <si>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</si>
  <si>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</si>
  <si>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</si>
  <si>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</si>
  <si>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</si>
  <si>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</si>
  <si>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</si>
  <si>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</si>
  <si>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</si>
  <si>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</si>
  <si>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</si>
  <si>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</si>
  <si>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</si>
  <si>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</si>
  <si>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</si>
  <si>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</si>
  <si>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</si>
  <si>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</si>
  <si>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</si>
  <si>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</si>
  <si>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</si>
  <si>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</si>
  <si>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</si>
  <si>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</si>
  <si>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</si>
  <si>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</si>
  <si>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</si>
  <si>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</si>
  <si>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</si>
  <si>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</si>
  <si>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</si>
  <si>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</si>
  <si>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</si>
  <si>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</si>
  <si>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</si>
  <si>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</si>
  <si>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</si>
  <si>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</si>
  <si>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</si>
  <si>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</si>
  <si>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</si>
  <si>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</si>
  <si>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</si>
  <si>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</si>
  <si>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</si>
  <si>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</si>
  <si>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</si>
  <si>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</si>
  <si>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</si>
  <si>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</si>
  <si>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</si>
  <si>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</si>
  <si>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</si>
  <si>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</si>
  <si>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</si>
  <si>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</si>
  <si>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</si>
  <si>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</si>
  <si>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</si>
  <si>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</si>
  <si>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</si>
  <si>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</si>
  <si>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</si>
  <si>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</si>
  <si>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</si>
  <si>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</si>
  <si>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</si>
  <si>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</si>
  <si>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</si>
  <si>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</si>
  <si>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</si>
  <si>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</si>
  <si>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</si>
  <si>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</si>
  <si>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</si>
  <si>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</si>
  <si>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</si>
  <si>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</si>
  <si>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</si>
  <si>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</si>
  <si>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</si>
  <si>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</si>
  <si>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</si>
  <si>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</si>
  <si>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</si>
  <si>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</si>
  <si>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</si>
  <si>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</si>
  <si>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</si>
  <si>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</si>
  <si>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</si>
  <si>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</si>
  <si>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</si>
  <si>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</si>
  <si>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</si>
  <si>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</si>
  <si>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</si>
  <si>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</si>
  <si>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</si>
  <si>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</si>
  <si>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</si>
  <si>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</si>
  <si>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</si>
  <si>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</si>
  <si>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</si>
  <si>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</si>
  <si>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</si>
  <si>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</si>
  <si>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</si>
  <si>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</si>
  <si>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</si>
  <si>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</si>
  <si>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</si>
  <si>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</si>
  <si>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</si>
  <si>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</si>
  <si>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</si>
  <si>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</si>
  <si>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</si>
  <si>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</si>
  <si>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</si>
  <si>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</si>
  <si>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</si>
  <si>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</si>
  <si>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</si>
  <si>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</si>
  <si>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</si>
  <si>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</si>
  <si>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</si>
  <si>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</si>
  <si>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</si>
  <si>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</si>
  <si>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</si>
  <si>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</si>
  <si>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</si>
  <si>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</si>
  <si>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</si>
  <si>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</si>
  <si>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</si>
  <si>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</si>
  <si>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</si>
  <si>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</si>
  <si>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</si>
  <si>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</si>
  <si>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</si>
  <si>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</si>
  <si>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</si>
  <si>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</si>
  <si>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</si>
  <si>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</si>
  <si>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</si>
  <si>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</si>
  <si>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</si>
  <si>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</si>
  <si>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</si>
  <si>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</si>
  <si>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</si>
  <si>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</si>
  <si>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</si>
  <si>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</si>
  <si>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</si>
  <si>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</si>
  <si>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</si>
  <si>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</si>
  <si>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</si>
  <si>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</si>
  <si>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</si>
  <si>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</si>
  <si>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</si>
  <si>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</si>
  <si>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</si>
  <si>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</si>
  <si>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</si>
  <si>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</si>
  <si>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</si>
  <si>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</si>
  <si>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</si>
  <si>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</si>
  <si>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</si>
  <si>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</si>
  <si>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</si>
  <si>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</si>
  <si>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</si>
  <si>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</si>
  <si>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</si>
  <si>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</si>
  <si>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</si>
  <si>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</si>
  <si>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</si>
  <si>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</si>
  <si>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</si>
  <si>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</si>
  <si>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</si>
  <si>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</si>
  <si>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</si>
  <si>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</si>
  <si>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</si>
  <si>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</si>
  <si>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</si>
  <si>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</si>
  <si>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</si>
  <si>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</si>
  <si>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</si>
  <si>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</si>
  <si>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</si>
  <si>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</si>
  <si>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</si>
  <si>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</si>
  <si>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</si>
  <si>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</si>
  <si>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</si>
  <si>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</si>
  <si>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</si>
  <si>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</si>
  <si>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</si>
  <si>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</si>
  <si>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</si>
  <si>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</si>
  <si>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</si>
  <si>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</si>
  <si>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</si>
  <si>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</si>
  <si>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</si>
  <si>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</si>
  <si>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</si>
  <si>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</si>
  <si>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</si>
  <si>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</si>
  <si>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</si>
  <si>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</si>
  <si>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</si>
  <si>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</si>
  <si>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</si>
  <si>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</si>
  <si>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</si>
  <si>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</si>
  <si>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</si>
  <si>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</si>
  <si>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</si>
  <si>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</si>
  <si>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</si>
  <si>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</si>
  <si>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</si>
  <si>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</si>
  <si>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</si>
  <si>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</si>
  <si>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</si>
  <si>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</si>
  <si>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</si>
  <si>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</si>
  <si>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</si>
  <si>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</si>
  <si>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</si>
  <si>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</si>
  <si>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</si>
  <si>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</si>
  <si>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</si>
  <si>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</si>
  <si>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</si>
  <si>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</si>
  <si>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</si>
  <si>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</si>
  <si>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</si>
  <si>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</si>
  <si>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</si>
  <si>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</si>
  <si>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</si>
  <si>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</si>
  <si>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</si>
  <si>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</si>
  <si>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</si>
  <si>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</si>
  <si>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</si>
  <si>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</si>
  <si>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</si>
  <si>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</si>
  <si>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</si>
  <si>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</si>
  <si>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</si>
  <si>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</si>
  <si>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</si>
  <si>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</si>
  <si>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</si>
  <si>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</si>
  <si>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</si>
  <si>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</si>
  <si>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</si>
  <si>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</si>
  <si>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</si>
  <si>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</si>
  <si>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</si>
  <si>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</si>
  <si>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</si>
  <si>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</si>
  <si>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</si>
  <si>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</si>
  <si>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</si>
  <si>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</si>
  <si>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</si>
  <si>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</si>
  <si>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</si>
  <si>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</si>
  <si>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</si>
  <si>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</si>
  <si>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</si>
  <si>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</si>
  <si>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</si>
  <si>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</si>
  <si>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</si>
  <si>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</si>
  <si>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</si>
  <si>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</si>
  <si>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</si>
  <si>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</si>
  <si>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</si>
  <si>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</si>
  <si>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</si>
  <si>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</si>
  <si>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</si>
  <si>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</si>
  <si>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</si>
  <si>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</si>
  <si>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</si>
  <si>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</si>
  <si>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</si>
  <si>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</si>
  <si>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</si>
  <si>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</si>
  <si>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</si>
  <si>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</si>
  <si>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</si>
  <si>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</si>
  <si>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</si>
  <si>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</si>
  <si>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</si>
  <si>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</si>
  <si>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</si>
  <si>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</si>
  <si>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</si>
  <si>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</si>
  <si>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</si>
  <si>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</si>
  <si>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</si>
  <si>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</si>
  <si>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</si>
  <si>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</si>
  <si>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</si>
  <si>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</si>
  <si>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</si>
  <si>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</si>
  <si>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</si>
  <si>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</si>
  <si>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</si>
  <si>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</si>
  <si>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</si>
  <si>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</si>
  <si>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</si>
  <si>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</si>
  <si>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</si>
  <si>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</si>
  <si>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</si>
  <si>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</si>
  <si>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</si>
  <si>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</si>
  <si>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</si>
  <si>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</si>
  <si>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</si>
  <si>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</si>
  <si>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</si>
  <si>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</si>
  <si>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</si>
  <si>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</si>
  <si>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</si>
  <si>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</si>
  <si>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</si>
  <si>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</si>
  <si>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</si>
  <si>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</si>
  <si>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</si>
  <si>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</si>
  <si>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</si>
  <si>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</si>
  <si>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</si>
  <si>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</si>
  <si>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</si>
  <si>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</si>
  <si>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</si>
  <si>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</si>
  <si>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</si>
  <si>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</si>
  <si>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</si>
  <si>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</si>
  <si>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</si>
  <si>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</si>
  <si>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</si>
  <si>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</si>
  <si>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</si>
  <si>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</si>
  <si>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</si>
  <si>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</si>
  <si>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</si>
  <si>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</si>
  <si>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</si>
  <si>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</si>
  <si>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</si>
  <si>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</si>
  <si>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</si>
  <si>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</si>
  <si>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</si>
  <si>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</si>
  <si>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</si>
  <si>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</si>
  <si>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</si>
  <si>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</si>
  <si>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</si>
  <si>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</si>
  <si>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</si>
  <si>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</si>
  <si>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</si>
  <si>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</si>
  <si>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</si>
  <si>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</si>
  <si>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</si>
  <si>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</si>
  <si>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</si>
  <si>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</si>
  <si>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</si>
  <si>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</si>
  <si>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</si>
  <si>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</si>
  <si>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</si>
  <si>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</si>
  <si>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</si>
  <si>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</si>
  <si>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</si>
  <si>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</si>
  <si>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</si>
  <si>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</si>
  <si>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</si>
  <si>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</si>
  <si>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</si>
  <si>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</si>
  <si>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</si>
  <si>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</si>
  <si>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</si>
  <si>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</si>
  <si>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</si>
  <si>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</si>
  <si>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</si>
  <si>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</si>
  <si>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</si>
  <si>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</si>
  <si>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</si>
  <si>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</si>
  <si>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</si>
  <si>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</si>
  <si>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</si>
  <si>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</si>
  <si>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</si>
  <si>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</si>
  <si>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</si>
  <si>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</si>
  <si>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</si>
  <si>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</si>
  <si>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</si>
  <si>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</si>
  <si>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</si>
  <si>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</si>
  <si>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</si>
  <si>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</si>
  <si>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</si>
  <si>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</si>
  <si>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</si>
  <si>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</si>
  <si>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</si>
  <si>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</si>
  <si>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</si>
  <si>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</si>
  <si>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</si>
  <si>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</si>
  <si>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</si>
  <si>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</si>
  <si>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</si>
  <si>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</si>
  <si>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</si>
  <si>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</si>
  <si>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</si>
  <si>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</si>
  <si>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</si>
  <si>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</si>
  <si>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</si>
  <si>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</si>
  <si>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</si>
  <si>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</si>
  <si>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</si>
  <si>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</si>
  <si>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</si>
  <si>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</si>
  <si>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</si>
  <si>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</si>
  <si>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</si>
  <si>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</si>
  <si>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</si>
  <si>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</si>
  <si>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</si>
  <si>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</si>
  <si>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</si>
  <si>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</si>
  <si>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</si>
  <si>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</si>
  <si>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</si>
  <si>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</si>
  <si>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</si>
  <si>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</si>
  <si>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</si>
  <si>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</si>
  <si>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</si>
  <si>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</si>
  <si>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</si>
  <si>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</si>
  <si>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</si>
  <si>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</si>
  <si>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</si>
  <si>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</si>
  <si>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</si>
  <si>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</si>
  <si>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</si>
  <si>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</si>
  <si>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</si>
  <si>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</si>
  <si>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</si>
  <si>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</si>
  <si>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</si>
  <si>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</si>
  <si>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</si>
  <si>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</si>
  <si>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</si>
  <si>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</si>
  <si>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</si>
  <si>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</si>
  <si>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</si>
  <si>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</si>
  <si>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</si>
  <si>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</si>
  <si>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</si>
  <si>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</si>
  <si>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</si>
  <si>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</si>
  <si>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</si>
  <si>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</si>
  <si>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</si>
  <si>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</si>
  <si>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</si>
  <si>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</si>
  <si>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</si>
  <si>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</si>
  <si>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</si>
  <si>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</si>
  <si>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</si>
  <si>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</si>
  <si>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</si>
  <si>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</si>
  <si>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</si>
  <si>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</si>
  <si>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</si>
  <si>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</si>
  <si>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</si>
  <si>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</si>
  <si>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</si>
  <si>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</si>
  <si>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</si>
  <si>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</si>
  <si>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</si>
  <si>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</si>
  <si>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</si>
  <si>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</si>
  <si>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</si>
  <si>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</si>
  <si>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</si>
  <si>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</si>
  <si>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</si>
  <si>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</si>
  <si>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</si>
  <si>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</si>
  <si>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</si>
  <si>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</si>
  <si>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</si>
  <si>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</si>
  <si>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</si>
  <si>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</si>
  <si>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</si>
  <si>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</si>
  <si>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</si>
  <si>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</si>
  <si>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</si>
  <si>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</si>
  <si>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</si>
  <si>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</si>
  <si>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</si>
  <si>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</si>
  <si>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</si>
  <si>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</si>
  <si>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</si>
  <si>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</si>
  <si>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</si>
  <si>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</si>
  <si>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</si>
  <si>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</si>
  <si>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</si>
  <si>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</si>
  <si>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</si>
  <si>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</si>
  <si>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</si>
  <si>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</si>
  <si>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</si>
  <si>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</si>
  <si>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</si>
  <si>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</si>
  <si>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</si>
  <si>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</si>
  <si>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</si>
  <si>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</si>
  <si>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</si>
  <si>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</si>
  <si>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</si>
  <si>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</si>
  <si>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</si>
  <si>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</si>
  <si>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</si>
  <si>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</si>
  <si>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</si>
  <si>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</si>
  <si>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</si>
  <si>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</si>
  <si>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</si>
  <si>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</si>
  <si>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</si>
  <si>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</si>
  <si>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</si>
  <si>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</si>
  <si>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</si>
  <si>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</si>
  <si>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</si>
  <si>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</si>
  <si>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</si>
  <si>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</si>
  <si>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</si>
  <si>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</si>
  <si>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</si>
  <si>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</si>
  <si>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</si>
  <si>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</si>
  <si>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</si>
  <si>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</si>
  <si>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</si>
  <si>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</si>
  <si>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</si>
  <si>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</si>
  <si>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</si>
  <si>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</si>
  <si>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</si>
  <si>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</si>
  <si>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</si>
  <si>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</si>
  <si>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</si>
  <si>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</si>
  <si>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</si>
  <si>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</si>
  <si>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</si>
  <si>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</si>
  <si>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</si>
  <si>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</si>
  <si>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</si>
  <si>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</si>
  <si>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</si>
  <si>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</si>
  <si>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</si>
  <si>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</si>
  <si>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</si>
  <si>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</si>
  <si>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</si>
  <si>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</si>
  <si>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</si>
  <si>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</si>
  <si>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</si>
  <si>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</si>
  <si>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</si>
  <si>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</si>
  <si>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</si>
  <si>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</si>
  <si>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</si>
  <si>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</si>
  <si>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</si>
  <si>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</si>
  <si>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</si>
  <si>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</si>
  <si>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</si>
  <si>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</si>
  <si>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</si>
  <si>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</si>
  <si>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</si>
  <si>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</si>
  <si>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</si>
  <si>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</si>
  <si>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</si>
  <si>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</si>
  <si>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</si>
  <si>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</si>
  <si>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</si>
  <si>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</si>
  <si>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</si>
  <si>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</si>
  <si>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</si>
  <si>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</si>
  <si>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</si>
  <si>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</si>
  <si>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</si>
  <si>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</si>
  <si>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</si>
  <si>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</si>
  <si>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</si>
  <si>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</si>
  <si>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</si>
  <si>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</si>
  <si>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</si>
  <si>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</si>
  <si>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</si>
  <si>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</si>
  <si>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</si>
  <si>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</si>
  <si>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</si>
  <si>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</si>
  <si>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</si>
  <si>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</si>
  <si>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</si>
  <si>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</si>
  <si>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</si>
  <si>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</si>
  <si>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</si>
  <si>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</si>
  <si>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</si>
  <si>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</si>
  <si>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</si>
  <si>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</si>
  <si>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</si>
  <si>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</si>
  <si>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</si>
  <si>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</si>
  <si>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</si>
  <si>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</si>
  <si>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</si>
  <si>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</si>
  <si>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</si>
  <si>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</si>
  <si>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</si>
  <si>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</si>
  <si>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</si>
  <si>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</si>
  <si>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</si>
  <si>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</si>
  <si>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</si>
  <si>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</si>
  <si>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</si>
  <si>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</si>
  <si>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</si>
  <si>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</si>
  <si>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</si>
  <si>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</si>
  <si>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</si>
  <si>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</si>
  <si>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</si>
  <si>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</si>
  <si>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</si>
  <si>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</si>
  <si>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</si>
  <si>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</si>
  <si>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</si>
  <si>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</si>
  <si>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</si>
  <si>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</si>
  <si>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</si>
  <si>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</si>
  <si>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</si>
  <si>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</si>
  <si>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</si>
  <si>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</si>
  <si>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</si>
  <si>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</si>
  <si>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</si>
  <si>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</si>
  <si>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</si>
  <si>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</si>
  <si>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</si>
  <si>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</si>
  <si>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</si>
  <si>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</si>
  <si>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</si>
  <si>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</si>
  <si>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</si>
  <si>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</si>
  <si>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</si>
  <si>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</si>
  <si>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</si>
  <si>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</si>
  <si>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</si>
  <si>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</si>
  <si>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</si>
  <si>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</si>
  <si>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</si>
  <si>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</si>
  <si>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</si>
  <si>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</si>
  <si>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</si>
  <si>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</si>
  <si>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</si>
  <si>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</si>
  <si>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</si>
  <si>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</si>
  <si>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</si>
  <si>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</si>
  <si>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</si>
  <si>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</si>
  <si>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</si>
  <si>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</si>
  <si>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</si>
  <si>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</si>
  <si>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</si>
  <si>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</si>
  <si>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</si>
  <si>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</si>
  <si>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</si>
  <si>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</si>
  <si>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</si>
  <si>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</si>
  <si>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</si>
  <si>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</si>
  <si>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</si>
  <si>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</si>
  <si>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</si>
  <si>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</si>
  <si>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</si>
  <si>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</si>
  <si>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</si>
  <si>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</si>
  <si>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</si>
  <si>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</si>
  <si>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</si>
  <si>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</si>
  <si>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</si>
  <si>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</si>
  <si>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</si>
  <si>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</si>
  <si>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</si>
  <si>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</si>
  <si>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</si>
  <si>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</si>
  <si>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</si>
  <si>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</si>
  <si>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</si>
  <si>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</si>
  <si>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</si>
  <si>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</si>
  <si>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</si>
  <si>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</si>
  <si>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</si>
  <si>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</si>
  <si>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</si>
  <si>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</si>
  <si>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</si>
  <si>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</si>
  <si>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</si>
  <si>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</si>
  <si>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</si>
  <si>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</si>
  <si>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</si>
  <si>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</si>
  <si>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</si>
  <si>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</si>
  <si>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</si>
  <si>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</si>
  <si>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</si>
  <si>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</si>
  <si>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</si>
  <si>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</si>
  <si>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</si>
  <si>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</si>
  <si>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</si>
  <si>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</si>
  <si>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</si>
  <si>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</si>
  <si>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</si>
  <si>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</si>
  <si>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</si>
  <si>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</si>
  <si>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</si>
  <si>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</si>
  <si>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</si>
  <si>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</si>
  <si>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</si>
  <si>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</si>
  <si>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</si>
  <si>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</si>
  <si>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</si>
  <si>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</si>
  <si>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</si>
  <si>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</si>
  <si>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</si>
  <si>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</si>
  <si>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</si>
  <si>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</si>
  <si>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</si>
  <si>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</si>
  <si>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</si>
  <si>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</si>
  <si>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</si>
  <si>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</si>
  <si>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</si>
  <si>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</si>
  <si>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</si>
  <si>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</si>
  <si>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</si>
  <si>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</si>
  <si>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</si>
  <si>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</si>
  <si>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</si>
  <si>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</si>
  <si>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</si>
  <si>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</si>
  <si>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</si>
  <si>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</si>
  <si>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</si>
  <si>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</si>
  <si>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</si>
  <si>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</si>
  <si>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</si>
  <si>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</si>
  <si>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</si>
  <si>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</si>
  <si>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</si>
  <si>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</si>
  <si>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</si>
  <si>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</si>
  <si>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</si>
  <si>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</si>
  <si>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</si>
  <si>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</si>
  <si>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</si>
  <si>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</si>
  <si>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</si>
  <si>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</si>
  <si>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</si>
  <si>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</si>
  <si>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</si>
  <si>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</si>
  <si>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</si>
  <si>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</si>
  <si>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</si>
  <si>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</si>
  <si>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</si>
  <si>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</si>
  <si>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</si>
  <si>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</si>
  <si>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</si>
  <si>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</si>
  <si>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</si>
  <si>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</si>
  <si>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</si>
  <si>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</si>
  <si>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</si>
  <si>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</si>
  <si>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</si>
  <si>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</si>
  <si>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</si>
  <si>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</si>
  <si>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</si>
  <si>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</si>
  <si>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</si>
  <si>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</si>
  <si>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</si>
  <si>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</si>
  <si>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</si>
  <si>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</si>
  <si>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</si>
  <si>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</si>
  <si>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</si>
  <si>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</si>
  <si>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</si>
  <si>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</si>
  <si>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</si>
  <si>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</si>
  <si>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</si>
  <si>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</si>
  <si>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</si>
  <si>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</si>
  <si>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</si>
  <si>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</si>
  <si>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</si>
  <si>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</si>
  <si>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</si>
  <si>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</si>
  <si>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</si>
  <si>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</si>
  <si>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</si>
  <si>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</si>
  <si>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</si>
  <si>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</si>
  <si>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</si>
  <si>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</si>
  <si>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</si>
  <si>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</si>
  <si>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</si>
  <si>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</si>
  <si>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</si>
  <si>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</si>
  <si>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</si>
  <si>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</si>
  <si>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</si>
  <si>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</si>
  <si>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</si>
  <si>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</si>
  <si>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</si>
  <si>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</si>
  <si>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</si>
  <si>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</si>
  <si>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</si>
  <si>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</si>
  <si>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</si>
  <si>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</si>
  <si>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</si>
  <si>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</si>
  <si>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</si>
  <si>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</si>
  <si>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</si>
  <si>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</si>
  <si>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</si>
  <si>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</si>
  <si>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</si>
  <si>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</si>
  <si>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</si>
  <si>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</si>
  <si>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</si>
  <si>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</si>
  <si>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</si>
  <si>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</si>
  <si>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</si>
  <si>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</si>
  <si>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</si>
  <si>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</si>
  <si>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</si>
  <si>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</si>
  <si>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</si>
  <si>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</si>
  <si>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</si>
  <si>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</si>
  <si>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</si>
  <si>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</si>
  <si>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</si>
  <si>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</si>
  <si>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</si>
  <si>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</si>
  <si>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</si>
  <si>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</si>
  <si>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</si>
  <si>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</si>
  <si>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</si>
  <si>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</si>
  <si>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</si>
  <si>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</si>
  <si>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</si>
  <si>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</si>
  <si>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</si>
  <si>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</si>
  <si>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</si>
  <si>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</si>
  <si>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</si>
  <si>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</si>
  <si>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</si>
  <si>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</si>
  <si>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</si>
  <si>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</si>
  <si>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</si>
  <si>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</si>
  <si>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</si>
  <si>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</si>
  <si>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</si>
  <si>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</si>
  <si>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</si>
  <si>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</si>
  <si>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</si>
  <si>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</si>
  <si>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</si>
  <si>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</si>
  <si>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</si>
  <si>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</si>
  <si>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</si>
  <si>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</si>
  <si>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</si>
  <si>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</si>
  <si>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</si>
  <si>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</si>
  <si>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</si>
  <si>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</si>
  <si>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</si>
  <si>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</si>
  <si>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</si>
  <si>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</si>
  <si>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</si>
  <si>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</si>
  <si>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</si>
  <si>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</si>
  <si>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</si>
  <si>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</si>
  <si>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</si>
  <si>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</si>
  <si>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</si>
  <si>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</si>
  <si>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</si>
  <si>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</si>
  <si>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</si>
  <si>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</si>
  <si>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</si>
  <si>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</si>
  <si>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</si>
  <si>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</si>
  <si>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</si>
  <si>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</si>
  <si>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</si>
  <si>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</si>
  <si>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</si>
  <si>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</si>
  <si>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</si>
  <si>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</si>
  <si>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</si>
  <si>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</si>
  <si>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</si>
  <si>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</si>
  <si>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</si>
  <si>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</si>
  <si>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</si>
  <si>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</si>
  <si>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</si>
  <si>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</si>
  <si>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</si>
  <si>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</si>
  <si>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</si>
  <si>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</si>
  <si>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</si>
  <si>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</si>
  <si>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</si>
  <si>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</si>
  <si>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</si>
  <si>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</si>
  <si>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</si>
  <si>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</si>
  <si>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</si>
  <si>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</si>
  <si>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</si>
  <si>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</si>
  <si>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</si>
  <si>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</si>
  <si>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</si>
  <si>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</si>
  <si>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</si>
  <si>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</si>
  <si>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</si>
  <si>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</si>
  <si>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</si>
  <si>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</si>
  <si>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</si>
  <si>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</si>
  <si>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</si>
  <si>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</si>
  <si>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</si>
  <si>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</si>
  <si>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</si>
  <si>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</si>
  <si>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</si>
  <si>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</si>
  <si>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</si>
  <si>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</si>
  <si>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</si>
  <si>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</si>
  <si>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</si>
  <si>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</si>
  <si>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</si>
  <si>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</si>
  <si>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</si>
  <si>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</si>
  <si>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</si>
  <si>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</si>
  <si>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</si>
  <si>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</si>
  <si>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</si>
  <si>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</si>
  <si>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</si>
  <si>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</si>
  <si>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</si>
  <si>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</si>
  <si>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</si>
  <si>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</si>
  <si>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</si>
  <si>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</si>
  <si>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</si>
  <si>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</si>
  <si>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</si>
  <si>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</si>
  <si>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</si>
  <si>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</si>
  <si>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</si>
  <si>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</si>
  <si>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</si>
  <si>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</si>
  <si>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</si>
  <si>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</si>
  <si>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</si>
  <si>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</si>
  <si>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</si>
  <si>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</si>
  <si>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</si>
  <si>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</si>
  <si>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</si>
  <si>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</si>
  <si>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</si>
  <si>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</si>
  <si>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</si>
  <si>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</si>
  <si>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</si>
  <si>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</si>
  <si>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</si>
  <si>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</si>
  <si>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</si>
  <si>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</si>
  <si>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</si>
  <si>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</si>
  <si>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</si>
  <si>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</si>
  <si>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</si>
  <si>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</si>
  <si>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</si>
  <si>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</si>
  <si>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</si>
  <si>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</si>
  <si>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</si>
  <si>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</si>
  <si>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</si>
  <si>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</si>
  <si>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</si>
  <si>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</si>
  <si>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</si>
  <si>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</si>
  <si>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</si>
  <si>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</si>
  <si>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</si>
  <si>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</si>
  <si>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</si>
  <si>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</si>
  <si>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</si>
  <si>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</si>
  <si>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</si>
  <si>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</si>
  <si>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</si>
  <si>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</si>
  <si>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</si>
  <si>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</si>
  <si>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</si>
  <si>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</si>
  <si>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</si>
  <si>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</si>
  <si>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</si>
  <si>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</si>
  <si>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</si>
  <si>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</si>
  <si>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</si>
  <si>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</si>
  <si>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</si>
  <si>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</si>
  <si>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</si>
  <si>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</si>
  <si>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</si>
  <si>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</si>
  <si>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</si>
  <si>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</si>
  <si>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</si>
  <si>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</si>
  <si>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</si>
  <si>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</si>
  <si>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</si>
  <si>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</si>
  <si>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</si>
  <si>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</si>
  <si>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</si>
  <si>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</si>
  <si>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</si>
  <si>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</si>
  <si>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</si>
  <si>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</si>
  <si>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</si>
  <si>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</si>
  <si>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</si>
  <si>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</si>
  <si>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</si>
  <si>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</si>
  <si>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</si>
  <si>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</si>
  <si>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</si>
  <si>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</si>
  <si>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</si>
  <si>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</si>
  <si>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</si>
  <si>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</si>
  <si>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</si>
  <si>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</si>
  <si>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</si>
  <si>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</si>
  <si>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</si>
  <si>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</si>
  <si>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</si>
  <si>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</si>
  <si>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</si>
  <si>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</si>
  <si>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</si>
  <si>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</si>
  <si>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</si>
  <si>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</si>
  <si>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</si>
  <si>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</si>
  <si>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</si>
  <si>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</si>
  <si>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</si>
  <si>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</si>
  <si>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</si>
  <si>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</si>
  <si>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</si>
  <si>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</si>
  <si>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</si>
  <si>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</si>
  <si>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</si>
  <si>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</si>
  <si>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</si>
  <si>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</si>
  <si>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</si>
  <si>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</si>
  <si>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</si>
  <si>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</si>
  <si>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</si>
  <si>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</si>
  <si>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</si>
  <si>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</si>
  <si>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</si>
  <si>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</si>
  <si>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</si>
  <si>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</si>
  <si>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</si>
  <si>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</si>
  <si>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</si>
  <si>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</si>
  <si>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</si>
  <si>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</si>
  <si>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</si>
  <si>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</si>
  <si>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</si>
  <si>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</si>
  <si>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</si>
  <si>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</si>
  <si>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</si>
  <si>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</si>
  <si>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</si>
  <si>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</si>
  <si>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</si>
  <si>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</si>
  <si>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</si>
  <si>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</si>
  <si>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</si>
  <si>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</si>
  <si>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</si>
  <si>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</si>
  <si>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</si>
  <si>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</si>
  <si>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</si>
  <si>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</si>
  <si>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</si>
  <si>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</si>
  <si>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</si>
  <si>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</si>
  <si>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</si>
  <si>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</si>
  <si>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</si>
  <si>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</si>
  <si>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</si>
  <si>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</si>
  <si>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</si>
  <si>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</si>
  <si>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</si>
  <si>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</si>
  <si>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</si>
  <si>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</si>
  <si>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</si>
  <si>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</si>
  <si>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</si>
  <si>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</si>
  <si>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</si>
  <si>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</si>
  <si>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</si>
  <si>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</si>
  <si>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</si>
  <si>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</si>
  <si>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</si>
  <si>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</si>
  <si>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</si>
  <si>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</si>
  <si>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</si>
  <si>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</si>
  <si>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</si>
  <si>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</si>
  <si>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</si>
  <si>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</si>
  <si>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</si>
  <si>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</si>
  <si>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</si>
  <si>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</si>
  <si>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</si>
  <si>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</si>
  <si>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</si>
  <si>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</si>
  <si>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</si>
  <si>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</si>
  <si>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</si>
  <si>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</si>
  <si>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</si>
  <si>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</si>
  <si>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</si>
  <si>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</si>
  <si>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</si>
  <si>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</si>
  <si>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</si>
  <si>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</si>
  <si>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</si>
  <si>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</si>
  <si>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</si>
  <si>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</si>
  <si>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</si>
  <si>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</si>
  <si>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</si>
  <si>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</si>
  <si>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</si>
  <si>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</si>
  <si>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</si>
  <si>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</si>
  <si>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</si>
  <si>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</si>
  <si>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</si>
  <si>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</si>
  <si>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</si>
  <si>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</si>
  <si>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</si>
  <si>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</si>
  <si>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</si>
  <si>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</si>
  <si>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</si>
  <si>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</si>
  <si>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</si>
  <si>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</si>
  <si>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</si>
  <si>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</si>
  <si>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</si>
  <si>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</si>
  <si>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</si>
  <si>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</si>
  <si>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</si>
  <si>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</si>
  <si>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</si>
  <si>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</si>
  <si>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</si>
  <si>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</si>
  <si>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</si>
  <si>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</si>
  <si>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</si>
  <si>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</si>
  <si>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</si>
  <si>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</si>
  <si>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</si>
  <si>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</si>
  <si>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</si>
  <si>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</si>
  <si>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</si>
  <si>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</si>
  <si>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</si>
  <si>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</si>
  <si>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</si>
  <si>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</si>
  <si>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</si>
  <si>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</si>
  <si>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</si>
  <si>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</si>
  <si>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</si>
  <si>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</si>
  <si>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</si>
  <si>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</si>
  <si>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</si>
  <si>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</si>
  <si>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</si>
  <si>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</si>
  <si>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</si>
  <si>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</si>
  <si>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</si>
  <si>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</si>
  <si>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</si>
  <si>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</si>
  <si>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</si>
  <si>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</si>
  <si>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</si>
  <si>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</si>
  <si>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</si>
  <si>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</si>
  <si>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</si>
  <si>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</si>
  <si>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</si>
  <si>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</si>
  <si>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</si>
  <si>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</si>
  <si>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</si>
  <si>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</si>
  <si>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</si>
  <si>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</si>
  <si>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</si>
  <si>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</si>
  <si>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</si>
  <si>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</si>
  <si>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</si>
  <si>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</si>
  <si>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</si>
  <si>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</si>
  <si>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</si>
  <si>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</si>
  <si>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</si>
  <si>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</si>
  <si>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</si>
  <si>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</si>
  <si>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</si>
  <si>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</si>
  <si>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</si>
  <si>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</si>
  <si>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</si>
  <si>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</si>
  <si>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</si>
  <si>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</si>
  <si>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</si>
  <si>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</si>
  <si>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</si>
  <si>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</si>
  <si>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</si>
  <si>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</si>
  <si>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</si>
  <si>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</si>
  <si>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</si>
  <si>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</si>
  <si>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</si>
  <si>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</si>
  <si>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</si>
  <si>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</si>
  <si>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</si>
  <si>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</si>
  <si>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</si>
  <si>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</si>
  <si>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</si>
  <si>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</si>
  <si>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</si>
  <si>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</si>
  <si>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</si>
  <si>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</si>
  <si>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</si>
  <si>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</si>
  <si>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</si>
  <si>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</si>
  <si>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</si>
  <si>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</si>
  <si>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</si>
  <si>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</si>
  <si>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</si>
  <si>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</si>
  <si>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</si>
  <si>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</si>
  <si>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</si>
  <si>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</si>
  <si>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</si>
  <si>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</si>
  <si>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</si>
  <si>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</si>
  <si>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</si>
  <si>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</si>
  <si>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</si>
  <si>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</si>
  <si>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</si>
  <si>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</si>
  <si>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</si>
  <si>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</si>
  <si>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</si>
  <si>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</si>
  <si>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</si>
  <si>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</si>
  <si>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</si>
  <si>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</si>
  <si>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</si>
  <si>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</si>
  <si>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</si>
  <si>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</si>
  <si>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</si>
  <si>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</si>
  <si>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</si>
  <si>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</si>
  <si>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</si>
  <si>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</si>
  <si>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</si>
  <si>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</si>
  <si>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</si>
  <si>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</si>
  <si>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</si>
  <si>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</si>
  <si>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</si>
  <si>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</si>
  <si>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</si>
  <si>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</si>
  <si>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</si>
  <si>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</si>
  <si>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</si>
  <si>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</si>
  <si>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</si>
  <si>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</si>
  <si>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</si>
  <si>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</si>
  <si>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</si>
  <si>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</si>
  <si>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</si>
  <si>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</si>
  <si>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</si>
  <si>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</si>
  <si>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</si>
  <si>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</si>
  <si>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</si>
  <si>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</si>
  <si>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</si>
  <si>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</si>
  <si>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</si>
  <si>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</si>
  <si>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</si>
  <si>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</si>
  <si>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</si>
  <si>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</si>
  <si>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</si>
  <si>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</si>
  <si>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</si>
  <si>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</si>
  <si>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</si>
  <si>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</si>
  <si>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</si>
  <si>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</si>
  <si>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</si>
  <si>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</si>
  <si>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</si>
  <si>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</si>
  <si>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</si>
  <si>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</si>
  <si>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</si>
  <si>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</si>
  <si>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</si>
  <si>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</si>
  <si>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</si>
  <si>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</si>
  <si>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</si>
  <si>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</si>
  <si>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</si>
  <si>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</si>
  <si>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</si>
  <si>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</si>
  <si>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</si>
  <si>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</si>
  <si>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</si>
  <si>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</si>
  <si>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</si>
  <si>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</si>
  <si>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</si>
  <si>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</si>
  <si>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</si>
  <si>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</si>
  <si>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</si>
  <si>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</si>
  <si>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</si>
  <si>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</si>
  <si>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</si>
  <si>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</si>
  <si>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</si>
  <si>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</si>
  <si>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</si>
  <si>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</si>
  <si>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</si>
  <si>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</si>
  <si>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</si>
  <si>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</si>
  <si>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</si>
  <si>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</si>
  <si>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</si>
  <si>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</si>
  <si>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</si>
  <si>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</si>
  <si>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</si>
  <si>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</si>
  <si>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</si>
  <si>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</si>
  <si>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</si>
  <si>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</si>
  <si>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</si>
  <si>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</si>
  <si>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</si>
  <si>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</si>
  <si>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</si>
  <si>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</si>
  <si>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</si>
  <si>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</si>
  <si>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</si>
  <si>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</si>
  <si>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</si>
  <si>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</si>
  <si>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</si>
  <si>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</si>
  <si>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</si>
  <si>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</si>
  <si>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</si>
  <si>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</si>
  <si>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</si>
  <si>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</si>
  <si>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</si>
  <si>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</si>
  <si>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</si>
  <si>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</si>
  <si>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</si>
  <si>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</si>
  <si>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</si>
  <si>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</si>
  <si>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</si>
  <si>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</si>
  <si>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</si>
  <si>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</si>
  <si>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</si>
  <si>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</si>
  <si>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</si>
  <si>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</si>
  <si>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</si>
  <si>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</si>
  <si>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</si>
  <si>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</si>
  <si>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</si>
  <si>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</si>
  <si>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</si>
  <si>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</si>
  <si>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</si>
  <si>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</si>
  <si>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</si>
  <si>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</si>
  <si>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</si>
  <si>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</si>
  <si>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</si>
  <si>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</si>
  <si>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</si>
  <si>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</si>
  <si>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</si>
  <si>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</si>
  <si>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</si>
  <si>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</si>
  <si>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</si>
  <si>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</si>
  <si>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</si>
  <si>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</si>
  <si>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</si>
  <si>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</si>
  <si>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</si>
  <si>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</si>
  <si>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</si>
  <si>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</si>
  <si>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</si>
  <si>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</si>
  <si>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</si>
  <si>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</si>
  <si>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</si>
  <si>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</si>
  <si>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</si>
  <si>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</si>
  <si>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</si>
  <si>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</si>
  <si>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</si>
  <si>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</si>
  <si>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</si>
  <si>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</si>
  <si>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</si>
  <si>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</si>
  <si>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</si>
  <si>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</si>
  <si>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</si>
  <si>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</si>
  <si>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</si>
  <si>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</si>
  <si>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</si>
  <si>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</si>
  <si>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</si>
  <si>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</si>
  <si>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</si>
  <si>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</si>
  <si>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</si>
  <si>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</si>
  <si>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</si>
  <si>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</si>
  <si>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</si>
  <si>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</si>
  <si>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</si>
  <si>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</si>
  <si>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</si>
  <si>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</si>
  <si>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</si>
  <si>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</si>
  <si>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</si>
  <si>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</si>
  <si>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</si>
  <si>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</si>
  <si>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</si>
  <si>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</si>
  <si>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</si>
  <si>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</si>
  <si>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</si>
  <si>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</si>
  <si>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</si>
  <si>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</si>
  <si>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</si>
  <si>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</si>
  <si>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</si>
  <si>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</si>
  <si>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</si>
  <si>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</si>
  <si>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</si>
  <si>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</si>
  <si>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</si>
  <si>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</si>
  <si>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</si>
  <si>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</si>
  <si>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</si>
  <si>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</si>
  <si>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</si>
  <si>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</si>
  <si>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</si>
  <si>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</si>
  <si>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</si>
  <si>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</si>
  <si>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</si>
  <si>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</si>
  <si>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</si>
  <si>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</si>
  <si>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</si>
  <si>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</si>
  <si>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</si>
  <si>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</si>
  <si>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</si>
  <si>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</si>
  <si>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</si>
  <si>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</si>
  <si>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</si>
  <si>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</si>
  <si>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</si>
  <si>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</si>
  <si>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</si>
  <si>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</si>
  <si>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</si>
  <si>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</si>
  <si>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</si>
  <si>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</si>
  <si>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</si>
  <si>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</si>
  <si>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</si>
  <si>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</si>
  <si>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</si>
  <si>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</si>
  <si>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</si>
  <si>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</si>
  <si>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</si>
  <si>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</si>
  <si>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</si>
  <si>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</si>
  <si>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</si>
  <si>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</si>
  <si>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</si>
  <si>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</si>
  <si>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</si>
  <si>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</si>
  <si>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</si>
  <si>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</si>
  <si>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</si>
  <si>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</si>
  <si>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</si>
  <si>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</si>
  <si>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</si>
  <si>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</si>
  <si>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</si>
  <si>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</si>
  <si>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</si>
  <si>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</si>
  <si>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</si>
  <si>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</si>
  <si>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</si>
  <si>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</si>
  <si>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</si>
  <si>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</si>
  <si>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</si>
  <si>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</si>
  <si>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</si>
  <si>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</si>
  <si>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</si>
  <si>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</si>
  <si>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</si>
  <si>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</si>
  <si>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</si>
  <si>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</si>
  <si>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</si>
  <si>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</si>
  <si>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</si>
  <si>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</si>
  <si>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</si>
  <si>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</si>
  <si>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</si>
  <si>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</si>
  <si>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</si>
  <si>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</si>
  <si>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</si>
  <si>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</si>
  <si>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</si>
  <si>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</si>
  <si>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</si>
  <si>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</si>
  <si>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</si>
  <si>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</si>
  <si>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</si>
  <si>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</si>
  <si>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</si>
  <si>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</si>
  <si>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</si>
  <si>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</si>
  <si>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</si>
  <si>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</si>
  <si>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</si>
  <si>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</si>
  <si>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</si>
  <si>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</si>
  <si>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</si>
  <si>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</si>
  <si>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</si>
  <si>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</si>
  <si>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</si>
  <si>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</si>
  <si>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</si>
  <si>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</si>
  <si>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</si>
  <si>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</si>
  <si>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</si>
  <si>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</si>
  <si>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</si>
  <si>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</si>
  <si>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</si>
  <si>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</si>
  <si>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</si>
  <si>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</si>
  <si>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</si>
  <si>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</si>
  <si>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</si>
  <si>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</si>
  <si>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</si>
  <si>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</si>
  <si>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</si>
  <si>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</si>
  <si>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</si>
  <si>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</si>
  <si>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</si>
  <si>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</si>
  <si>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</si>
  <si>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</si>
  <si>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</si>
  <si>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</si>
  <si>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</si>
  <si>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</si>
  <si>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</si>
  <si>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</si>
  <si>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</si>
  <si>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</si>
  <si>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</si>
  <si>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</si>
  <si>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</si>
  <si>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</si>
  <si>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</si>
  <si>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</si>
  <si>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</si>
  <si>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</si>
  <si>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</si>
  <si>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</si>
  <si>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</si>
  <si>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</si>
  <si>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</si>
  <si>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</si>
  <si>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</si>
  <si>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</si>
  <si>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</si>
  <si>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</si>
  <si>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</si>
  <si>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</si>
  <si>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</si>
  <si>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</si>
  <si>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</si>
  <si>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</si>
  <si>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</si>
  <si>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</si>
  <si>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</si>
  <si>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</si>
  <si>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</si>
  <si>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</si>
  <si>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</si>
  <si>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</si>
  <si>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</si>
  <si>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</si>
  <si>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</si>
  <si>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</si>
  <si>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</si>
  <si>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</si>
  <si>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</si>
  <si>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</si>
  <si>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</si>
  <si>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</si>
  <si>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</si>
  <si>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</si>
  <si>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</si>
  <si>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</si>
  <si>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</si>
  <si>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</si>
  <si>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</si>
  <si>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</si>
  <si>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</si>
  <si>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</si>
  <si>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</si>
  <si>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</si>
  <si>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</si>
  <si>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</si>
  <si>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</si>
  <si>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</si>
  <si>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</si>
  <si>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</si>
  <si>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</si>
  <si>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</si>
  <si>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</si>
  <si>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</si>
  <si>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</si>
  <si>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</si>
  <si>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</si>
  <si>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</si>
  <si>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</si>
  <si>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</si>
  <si>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</si>
  <si>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</si>
  <si>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</si>
  <si>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</si>
  <si>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</si>
  <si>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</si>
  <si>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</si>
  <si>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</si>
  <si>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</si>
  <si>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</si>
  <si>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</si>
  <si>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</si>
  <si>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</si>
  <si>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</si>
  <si>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</si>
  <si>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</si>
  <si>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</si>
  <si>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</si>
  <si>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</si>
  <si>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</si>
  <si>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</si>
  <si>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</si>
  <si>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</si>
  <si>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</si>
  <si>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</si>
  <si>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</si>
  <si>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</si>
  <si>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</si>
  <si>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</si>
  <si>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</si>
  <si>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</si>
  <si>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</si>
  <si>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</si>
  <si>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</si>
  <si>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</si>
  <si>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</si>
  <si>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</si>
  <si>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</si>
  <si>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</si>
  <si>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</si>
  <si>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</si>
  <si>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</si>
  <si>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</si>
  <si>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</si>
  <si>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</si>
  <si>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</si>
  <si>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</si>
  <si>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</si>
  <si>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</si>
  <si>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</si>
  <si>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</si>
  <si>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</si>
  <si>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</si>
  <si>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</si>
  <si>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</si>
  <si>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</si>
  <si>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</si>
  <si>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</si>
  <si>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</si>
  <si>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</si>
  <si>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</si>
  <si>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</si>
  <si>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</si>
  <si>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</si>
  <si>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</si>
  <si>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</si>
  <si>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</si>
  <si>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</si>
  <si>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</si>
  <si>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</si>
  <si>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</si>
  <si>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</si>
  <si>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</si>
  <si>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</si>
  <si>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</si>
  <si>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</si>
  <si>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</si>
  <si>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</si>
  <si>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</si>
  <si>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</si>
  <si>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</si>
  <si>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</si>
  <si>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</si>
  <si>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</si>
  <si>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</si>
  <si>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</si>
  <si>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</si>
  <si>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</si>
  <si>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</si>
  <si>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</si>
  <si>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</si>
  <si>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</si>
  <si>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</si>
  <si>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</si>
  <si>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</si>
  <si>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</si>
  <si>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</si>
  <si>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</si>
  <si>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</si>
  <si>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</si>
  <si>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</si>
  <si>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</si>
  <si>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</si>
  <si>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</si>
  <si>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</si>
  <si>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</si>
  <si>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</si>
  <si>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</si>
  <si>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</si>
  <si>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</si>
  <si>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</si>
  <si>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</si>
  <si>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</si>
  <si>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</si>
  <si>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</si>
  <si>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</si>
  <si>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</si>
  <si>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</si>
  <si>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</si>
  <si>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</si>
  <si>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</si>
  <si>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</si>
  <si>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</si>
  <si>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</si>
  <si>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</si>
  <si>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</si>
  <si>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</si>
  <si>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</si>
  <si>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</si>
  <si>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</si>
  <si>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</si>
  <si>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</si>
  <si>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</si>
  <si>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</si>
  <si>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</si>
  <si>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</si>
  <si>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</si>
  <si>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</si>
  <si>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</si>
  <si>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</si>
  <si>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</si>
  <si>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</si>
  <si>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</si>
  <si>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</si>
  <si>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</si>
  <si>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</si>
  <si>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</si>
  <si>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</si>
  <si>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</si>
  <si>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</si>
  <si>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</si>
  <si>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</si>
  <si>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</si>
  <si>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</si>
  <si>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</si>
  <si>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</si>
  <si>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</si>
  <si>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</si>
  <si>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</si>
  <si>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</si>
  <si>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</si>
  <si>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</si>
  <si>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</si>
  <si>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</si>
  <si>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</si>
  <si>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</si>
  <si>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</si>
  <si>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</si>
  <si>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</si>
  <si>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</si>
  <si>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</si>
  <si>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</si>
  <si>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</si>
  <si>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</si>
  <si>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</si>
  <si>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</si>
  <si>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</si>
  <si>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</si>
  <si>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</si>
  <si>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</si>
  <si>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</si>
  <si>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</si>
  <si>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</si>
  <si>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</si>
  <si>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</si>
  <si>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</si>
  <si>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</si>
  <si>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</si>
  <si>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</si>
  <si>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</si>
  <si>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</si>
  <si>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</si>
  <si>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</si>
  <si>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</si>
  <si>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</si>
  <si>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</si>
  <si>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</si>
  <si>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</si>
  <si>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</si>
  <si>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</si>
  <si>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</si>
  <si>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</si>
  <si>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</si>
  <si>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</si>
  <si>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</si>
  <si>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</si>
  <si>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</si>
  <si>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</si>
  <si>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</si>
  <si>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</si>
  <si>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</si>
  <si>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</si>
  <si>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</si>
  <si>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</si>
  <si>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</si>
  <si>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</si>
  <si>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</si>
  <si>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</si>
  <si>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</si>
  <si>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</si>
  <si>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</si>
  <si>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</si>
  <si>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</si>
  <si>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</si>
  <si>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</si>
  <si>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</si>
  <si>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</si>
  <si>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</si>
  <si>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</si>
  <si>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</si>
  <si>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</si>
  <si>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</si>
  <si>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</si>
  <si>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</si>
  <si>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</si>
  <si>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</si>
  <si>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</si>
  <si>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</si>
  <si>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</si>
  <si>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</si>
  <si>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</si>
  <si>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</si>
  <si>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</si>
  <si>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</si>
  <si>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</si>
  <si>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</si>
  <si>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</si>
  <si>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</si>
  <si>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</si>
  <si>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</si>
  <si>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</si>
  <si>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</si>
  <si>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</si>
  <si>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</si>
  <si>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</si>
  <si>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</si>
  <si>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</si>
  <si>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</si>
  <si>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</si>
  <si>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</si>
  <si>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</si>
  <si>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</si>
  <si>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</si>
  <si>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</si>
  <si>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</si>
  <si>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</si>
  <si>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</si>
  <si>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</si>
  <si>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</si>
  <si>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</si>
  <si>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</si>
  <si>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</si>
  <si>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</si>
  <si>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</si>
  <si>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</si>
  <si>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</si>
  <si>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</si>
  <si>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</si>
  <si>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</si>
  <si>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</si>
  <si>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</si>
  <si>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</si>
  <si>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</si>
  <si>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</si>
  <si>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</si>
  <si>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</si>
  <si>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</si>
  <si>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</si>
  <si>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</si>
  <si>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</si>
  <si>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</si>
  <si>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</si>
  <si>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</si>
  <si>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</si>
  <si>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</si>
  <si>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</si>
  <si>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</si>
  <si>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</si>
  <si>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</si>
  <si>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</si>
  <si>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</si>
  <si>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</si>
  <si>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</si>
  <si>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</si>
  <si>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</si>
  <si>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</si>
  <si>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</si>
  <si>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</si>
  <si>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</si>
  <si>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</si>
  <si>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</si>
  <si>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</si>
  <si>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</si>
  <si>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</si>
  <si>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</si>
  <si>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</si>
  <si>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</si>
  <si>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</si>
  <si>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</si>
  <si>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</si>
  <si>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</si>
  <si>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</si>
  <si>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</si>
  <si>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</si>
  <si>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</si>
  <si>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</si>
  <si>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</si>
  <si>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</si>
  <si>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</si>
  <si>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</si>
  <si>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</si>
  <si>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</si>
  <si>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</si>
  <si>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</si>
  <si>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</si>
  <si>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</si>
  <si>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</si>
  <si>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</si>
  <si>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</si>
  <si>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</si>
  <si>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</si>
  <si>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</si>
  <si>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</si>
  <si>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</si>
  <si>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</si>
  <si>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</si>
  <si>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</si>
  <si>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</si>
  <si>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</si>
  <si>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</si>
  <si>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</si>
  <si>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</si>
  <si>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</si>
  <si>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</si>
  <si>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</si>
  <si>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</si>
  <si>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</si>
  <si>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</si>
  <si>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</si>
  <si>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</si>
  <si>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</si>
  <si>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</si>
  <si>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</si>
  <si>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</si>
  <si>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</si>
  <si>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</si>
  <si>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</si>
  <si>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</si>
  <si>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</si>
  <si>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</si>
  <si>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</si>
  <si>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</si>
  <si>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</si>
  <si>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</si>
  <si>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</si>
  <si>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</si>
  <si>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</si>
  <si>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</si>
  <si>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</si>
  <si>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</si>
  <si>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</si>
  <si>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</si>
  <si>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</si>
  <si>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</si>
  <si>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</si>
  <si>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</si>
  <si>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</si>
  <si>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</si>
  <si>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</si>
  <si>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</si>
  <si>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</si>
  <si>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</si>
  <si>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</si>
  <si>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</si>
  <si>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</si>
  <si>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</si>
  <si>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</si>
  <si>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</si>
  <si>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</si>
  <si>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</si>
  <si>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</si>
  <si>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</si>
  <si>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</si>
  <si>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</si>
  <si>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</si>
  <si>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</si>
  <si>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</si>
  <si>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</si>
  <si>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</si>
  <si>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</si>
  <si>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</si>
  <si>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</si>
  <si>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</si>
  <si>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</si>
  <si>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</si>
  <si>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</si>
  <si>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</si>
  <si>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</si>
  <si>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</si>
  <si>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</si>
  <si>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</si>
  <si>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</si>
  <si>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</si>
  <si>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</si>
  <si>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</si>
  <si>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</si>
  <si>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</si>
  <si>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</si>
  <si>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</si>
  <si>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</si>
  <si>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</si>
  <si>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</si>
  <si>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</si>
  <si>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</si>
  <si>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</si>
  <si>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</si>
  <si>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</si>
  <si>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</si>
  <si>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</si>
  <si>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</si>
  <si>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</si>
  <si>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</si>
  <si>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</si>
  <si>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</si>
  <si>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</si>
  <si>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</si>
  <si>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</si>
  <si>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</si>
  <si>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</si>
  <si>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</si>
  <si>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</si>
  <si>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</si>
  <si>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</si>
  <si>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</si>
  <si>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</si>
  <si>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</si>
  <si>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</si>
  <si>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</si>
  <si>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</si>
  <si>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</si>
  <si>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</si>
  <si>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</si>
  <si>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</si>
  <si>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</si>
  <si>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</si>
  <si>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</si>
  <si>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</si>
  <si>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</si>
  <si>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</si>
  <si>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</si>
  <si>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</si>
  <si>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</si>
  <si>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</si>
  <si>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</si>
  <si>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</si>
  <si>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</si>
  <si>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</si>
  <si>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</si>
  <si>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</si>
  <si>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</si>
  <si>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</si>
  <si>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</si>
  <si>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</si>
  <si>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</si>
  <si>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</si>
  <si>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</si>
  <si>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</si>
  <si>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</si>
  <si>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</si>
  <si>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</si>
  <si>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</si>
  <si>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</si>
  <si>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</si>
  <si>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</si>
  <si>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</si>
  <si>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</si>
  <si>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</si>
  <si>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</si>
  <si>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</si>
  <si>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</si>
  <si>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</si>
  <si>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</si>
  <si>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</si>
  <si>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</si>
  <si>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</si>
  <si>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</si>
  <si>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</si>
  <si>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</si>
  <si>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</si>
  <si>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</si>
  <si>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</si>
  <si>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</si>
  <si>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</si>
  <si>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</si>
  <si>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</si>
  <si>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</si>
  <si>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</si>
  <si>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</si>
  <si>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</si>
  <si>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</si>
  <si>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</si>
  <si>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</si>
  <si>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</si>
  <si>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</si>
  <si>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</si>
  <si>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</si>
  <si>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</si>
  <si>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</si>
  <si>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</si>
  <si>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</si>
  <si>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</si>
  <si>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</si>
  <si>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</si>
  <si>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</si>
  <si>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</si>
  <si>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</si>
  <si>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</si>
  <si>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</si>
  <si>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</si>
  <si>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</si>
  <si>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</si>
  <si>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</si>
  <si>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</si>
  <si>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</si>
  <si>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</si>
  <si>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</si>
  <si>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</si>
  <si>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</si>
  <si>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</si>
  <si>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</si>
  <si>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</si>
  <si>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</si>
  <si>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</si>
  <si>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</si>
  <si>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</si>
  <si>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</si>
  <si>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</si>
  <si>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</si>
  <si>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</si>
  <si>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</si>
  <si>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</si>
  <si>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</si>
  <si>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</si>
  <si>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</si>
  <si>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</si>
  <si>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</si>
  <si>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</si>
  <si>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</si>
  <si>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</si>
  <si>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</si>
  <si>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</si>
  <si>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</si>
  <si>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</si>
  <si>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</si>
  <si>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</si>
  <si>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</si>
  <si>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</si>
  <si>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</si>
  <si>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</si>
  <si>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</si>
  <si>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</si>
  <si>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</si>
  <si>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</si>
  <si>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</si>
  <si>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</si>
  <si>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</si>
  <si>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</si>
  <si>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</si>
  <si>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</si>
  <si>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</si>
  <si>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</si>
  <si>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</si>
  <si>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</si>
  <si>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</si>
  <si>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</si>
  <si>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</si>
  <si>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</si>
  <si>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</si>
  <si>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</si>
  <si>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</si>
  <si>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</si>
  <si>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</si>
  <si>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</si>
  <si>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</si>
  <si>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</si>
  <si>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</si>
  <si>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</si>
  <si>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</si>
  <si>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</si>
  <si>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</si>
  <si>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</si>
  <si>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</si>
  <si>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</si>
  <si>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</si>
  <si>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</si>
  <si>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</si>
  <si>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</si>
  <si>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</si>
  <si>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</si>
  <si>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</si>
  <si>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</si>
  <si>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</si>
  <si>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</si>
  <si>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</si>
  <si>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</si>
  <si>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</si>
  <si>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</si>
  <si>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</si>
  <si>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</si>
  <si>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</si>
  <si>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</si>
  <si>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</si>
  <si>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</si>
  <si>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</si>
  <si>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</si>
  <si>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</si>
  <si>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</si>
  <si>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</si>
  <si>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</si>
  <si>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</si>
  <si>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</si>
  <si>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</si>
  <si>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</si>
  <si>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</si>
  <si>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</si>
  <si>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</si>
  <si>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</si>
  <si>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</si>
  <si>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</si>
  <si>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</si>
  <si>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</si>
  <si>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</si>
  <si>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</si>
  <si>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</si>
  <si>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</si>
  <si>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</si>
  <si>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</si>
  <si>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</si>
  <si>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</si>
  <si>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</si>
  <si>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</si>
  <si>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</si>
  <si>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</si>
  <si>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</si>
  <si>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</si>
  <si>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</si>
  <si>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</si>
  <si>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</si>
  <si>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</si>
  <si>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</si>
  <si>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</si>
  <si>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</si>
  <si>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</si>
  <si>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</si>
  <si>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</si>
  <si>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</si>
  <si>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</si>
  <si>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</si>
  <si>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</si>
  <si>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</si>
  <si>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</si>
  <si>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</si>
  <si>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</si>
  <si>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</si>
  <si>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</si>
  <si>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</si>
  <si>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</si>
  <si>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</si>
  <si>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</si>
  <si>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</si>
  <si>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</si>
  <si>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</si>
  <si>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</si>
  <si>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</si>
  <si>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</si>
  <si>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</si>
  <si>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</si>
  <si>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</si>
  <si>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</si>
  <si>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</si>
  <si>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</si>
  <si>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</si>
  <si>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</si>
  <si>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</si>
  <si>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</si>
  <si>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</si>
  <si>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</si>
  <si>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</si>
  <si>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</si>
  <si>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</si>
  <si>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</si>
  <si>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</si>
  <si>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</si>
  <si>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</si>
  <si>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</si>
  <si>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</si>
  <si>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</si>
  <si>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</si>
  <si>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</si>
  <si>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</si>
  <si>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</si>
  <si>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</si>
  <si>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</si>
  <si>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</si>
  <si>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</si>
  <si>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</si>
  <si>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</si>
  <si>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</si>
  <si>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</si>
  <si>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</si>
  <si>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</si>
  <si>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</si>
  <si>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</si>
  <si>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</si>
  <si>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</si>
  <si>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</si>
  <si>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</si>
  <si>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</si>
  <si>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</si>
  <si>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</si>
  <si>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</si>
  <si>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</si>
  <si>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</si>
  <si>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</si>
  <si>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</si>
  <si>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</si>
  <si>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</si>
  <si>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</si>
  <si>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</si>
  <si>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</si>
  <si>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</si>
  <si>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</si>
  <si>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</si>
  <si>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</si>
  <si>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</si>
  <si>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</si>
  <si>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</si>
  <si>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</si>
  <si>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</si>
  <si>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</si>
  <si>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</si>
  <si>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</si>
  <si>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</si>
  <si>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</si>
  <si>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</si>
  <si>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</si>
  <si>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</si>
  <si>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</si>
  <si>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</si>
  <si>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</si>
  <si>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</si>
  <si>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</si>
  <si>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</si>
  <si>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</si>
  <si>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</si>
  <si>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</si>
  <si>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</si>
  <si>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</si>
  <si>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</si>
  <si>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</si>
  <si>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</si>
  <si>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</si>
  <si>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</si>
  <si>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</si>
  <si>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</si>
  <si>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</si>
  <si>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</si>
  <si>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</si>
  <si>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</si>
  <si>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</si>
  <si>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</si>
  <si>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</si>
  <si>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</si>
  <si>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</si>
  <si>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</si>
  <si>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</si>
  <si>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</si>
  <si>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</si>
  <si>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</si>
  <si>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</si>
  <si>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</si>
  <si>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</si>
  <si>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</si>
  <si>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</si>
  <si>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</si>
  <si>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</si>
  <si>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</si>
  <si>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</si>
  <si>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</si>
  <si>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</si>
  <si>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</si>
  <si>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</si>
  <si>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</si>
  <si>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</si>
  <si>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</si>
  <si>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</si>
  <si>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</si>
  <si>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</si>
  <si>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</si>
  <si>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</si>
  <si>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</si>
  <si>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</si>
  <si>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</si>
  <si>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</si>
  <si>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</si>
  <si>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</si>
  <si>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</si>
  <si>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</si>
  <si>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</si>
  <si>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</si>
  <si>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</si>
  <si>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</si>
  <si>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</si>
  <si>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</si>
  <si>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</si>
  <si>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</si>
  <si>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</si>
  <si>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</si>
  <si>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</si>
  <si>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</si>
  <si>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</si>
  <si>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</si>
  <si>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</si>
  <si>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</si>
  <si>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</si>
  <si>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</si>
  <si>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</si>
  <si>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</si>
  <si>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</si>
  <si>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</si>
  <si>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</si>
  <si>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</si>
  <si>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</si>
  <si>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</si>
  <si>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</si>
  <si>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</si>
  <si>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</si>
  <si>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</si>
  <si>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</si>
  <si>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</si>
  <si>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</si>
  <si>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</si>
  <si>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</si>
  <si>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</si>
  <si>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</si>
  <si>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</si>
  <si>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</si>
  <si>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</si>
  <si>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</si>
  <si>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</si>
  <si>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</si>
  <si>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</si>
  <si>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</si>
  <si>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</si>
  <si>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</si>
  <si>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</si>
  <si>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</si>
  <si>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</si>
  <si>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</si>
  <si>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</si>
  <si>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</si>
  <si>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</si>
  <si>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</si>
  <si>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</si>
  <si>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</si>
  <si>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</si>
  <si>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</si>
  <si>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</si>
  <si>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</si>
  <si>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</si>
  <si>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</si>
  <si>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</si>
  <si>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</si>
  <si>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</si>
  <si>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</si>
  <si>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</si>
  <si>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</si>
  <si>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</si>
  <si>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</si>
  <si>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</si>
  <si>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</si>
  <si>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</si>
  <si>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</si>
  <si>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</si>
  <si>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</si>
  <si>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</si>
  <si>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</si>
  <si>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</si>
  <si>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</si>
  <si>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</si>
  <si>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</si>
  <si>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</si>
  <si>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</si>
  <si>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</si>
  <si>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</si>
  <si>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</si>
  <si>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</si>
  <si>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</si>
  <si>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</si>
  <si>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</si>
  <si>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</si>
  <si>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</si>
  <si>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</si>
  <si>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</si>
  <si>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</si>
  <si>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</si>
  <si>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</si>
  <si>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</si>
  <si>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</si>
  <si>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</si>
  <si>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</si>
  <si>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</si>
  <si>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</si>
  <si>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</si>
  <si>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</si>
  <si>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</si>
  <si>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</si>
  <si>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</si>
  <si>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</si>
  <si>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</si>
  <si>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</si>
  <si>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</si>
  <si>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</si>
  <si>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</si>
  <si>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</si>
  <si>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</si>
  <si>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</si>
  <si>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</si>
  <si>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</si>
  <si>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</si>
  <si>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</si>
  <si>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</si>
  <si>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</si>
  <si>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</si>
  <si>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</si>
  <si>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</si>
  <si>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</si>
  <si>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</si>
  <si>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</si>
  <si>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</si>
  <si>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</si>
  <si>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</si>
  <si>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</si>
  <si>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</si>
  <si>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</si>
  <si>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</si>
  <si>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</si>
  <si>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</si>
  <si>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</si>
  <si>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</si>
  <si>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</si>
  <si>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</si>
  <si>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</si>
  <si>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</si>
  <si>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</si>
  <si>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</si>
  <si>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</si>
  <si>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</si>
  <si>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</si>
  <si>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</si>
  <si>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</si>
  <si>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</si>
  <si>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</si>
  <si>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</si>
  <si>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</si>
  <si>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</si>
  <si>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</si>
  <si>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</si>
  <si>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</si>
  <si>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</si>
  <si>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</si>
  <si>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</si>
  <si>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</si>
  <si>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</si>
  <si>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</si>
  <si>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</si>
  <si>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</si>
  <si>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</si>
  <si>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</si>
  <si>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</si>
  <si>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</si>
  <si>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</si>
  <si>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</si>
  <si>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</si>
  <si>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</si>
  <si>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</si>
  <si>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</si>
  <si>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</si>
  <si>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</si>
  <si>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</si>
  <si>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</si>
  <si>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</si>
  <si>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</si>
  <si>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</si>
  <si>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</si>
  <si>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</si>
  <si>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</si>
  <si>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</si>
  <si>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</si>
  <si>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</si>
  <si>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</si>
  <si>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</si>
  <si>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</si>
  <si>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</si>
  <si>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</si>
  <si>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</si>
  <si>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</si>
  <si>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</si>
  <si>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</si>
  <si>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</si>
  <si>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</si>
  <si>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</si>
  <si>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</si>
  <si>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</si>
  <si>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</si>
  <si>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</si>
  <si>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</si>
  <si>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</si>
  <si>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</si>
  <si>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</si>
  <si>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</si>
  <si>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</si>
  <si>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</si>
  <si>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</si>
  <si>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</si>
  <si>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</si>
  <si>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</si>
  <si>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</si>
  <si>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</si>
  <si>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</si>
  <si>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</si>
  <si>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</si>
  <si>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</si>
  <si>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</si>
  <si>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</si>
  <si>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</si>
  <si>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</si>
  <si>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</si>
  <si>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</si>
  <si>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</si>
  <si>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</si>
  <si>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</si>
  <si>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</si>
  <si>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</si>
  <si>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</si>
  <si>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</si>
  <si>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</si>
  <si>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</si>
  <si>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</si>
  <si>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</si>
  <si>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</si>
  <si>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</si>
  <si>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</si>
  <si>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</si>
  <si>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</si>
  <si>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</si>
  <si>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</si>
  <si>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</si>
  <si>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</si>
  <si>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</si>
  <si>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</si>
  <si>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</si>
  <si>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</si>
  <si>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</si>
  <si>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</si>
  <si>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</si>
  <si>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</si>
  <si>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</si>
  <si>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</si>
  <si>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</si>
  <si>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</si>
  <si>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</si>
  <si>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</si>
  <si>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</si>
  <si>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</si>
  <si>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</si>
  <si>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</si>
  <si>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</si>
  <si>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</si>
  <si>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</si>
  <si>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</si>
  <si>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</si>
  <si>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</si>
  <si>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</si>
  <si>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</si>
  <si>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</si>
  <si>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</si>
  <si>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</si>
  <si>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</si>
  <si>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</si>
  <si>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</si>
  <si>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</si>
  <si>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</si>
  <si>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</si>
  <si>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</si>
  <si>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</si>
  <si>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</si>
  <si>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</si>
  <si>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</si>
  <si>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</si>
  <si>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</si>
  <si>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</si>
  <si>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</si>
  <si>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</si>
  <si>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</si>
  <si>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</si>
  <si>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</si>
  <si>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</si>
  <si>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</si>
  <si>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</si>
  <si>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</si>
  <si>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</si>
  <si>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</si>
  <si>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</si>
  <si>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</si>
  <si>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</si>
  <si>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</si>
  <si>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</si>
  <si>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</si>
  <si>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</si>
  <si>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</si>
  <si>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</si>
  <si>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</si>
  <si>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</si>
  <si>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</si>
  <si>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</si>
  <si>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</si>
  <si>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</si>
  <si>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</si>
  <si>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</si>
  <si>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</si>
  <si>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</si>
  <si>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</si>
  <si>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</si>
  <si>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</si>
  <si>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</si>
  <si>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</si>
  <si>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</si>
  <si>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</si>
  <si>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</si>
  <si>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</si>
  <si>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</si>
  <si>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</si>
  <si>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</si>
  <si>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</si>
  <si>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</si>
  <si>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</si>
  <si>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</si>
  <si>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</si>
  <si>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</si>
  <si>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</si>
  <si>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</si>
  <si>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</si>
  <si>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</si>
  <si>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</si>
  <si>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</si>
  <si>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</si>
  <si>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</si>
  <si>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</si>
  <si>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</si>
  <si>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</si>
  <si>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</si>
  <si>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</si>
  <si>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</si>
  <si>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</si>
  <si>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</si>
  <si>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</si>
  <si>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</si>
  <si>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</si>
  <si>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</si>
  <si>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</si>
  <si>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</si>
  <si>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</si>
  <si>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</si>
  <si>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</si>
  <si>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</si>
  <si>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</si>
  <si>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</si>
  <si>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</si>
  <si>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</si>
  <si>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</si>
  <si>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</si>
  <si>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</si>
  <si>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</si>
  <si>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</si>
  <si>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</si>
  <si>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</si>
  <si>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</si>
  <si>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</si>
  <si>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</si>
  <si>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</si>
  <si>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</si>
  <si>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</si>
  <si>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</si>
  <si>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</si>
  <si>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</si>
  <si>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</si>
  <si>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</si>
  <si>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</si>
  <si>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</si>
  <si>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</si>
  <si>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</si>
  <si>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</si>
  <si>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</si>
  <si>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</si>
  <si>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</si>
  <si>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</si>
  <si>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</si>
  <si>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</si>
  <si>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</si>
  <si>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</si>
  <si>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</si>
  <si>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</si>
  <si>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</si>
  <si>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</si>
  <si>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</si>
  <si>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</si>
  <si>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</si>
  <si>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</si>
  <si>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</si>
  <si>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</si>
  <si>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</si>
  <si>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</si>
  <si>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</si>
  <si>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</si>
  <si>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</si>
  <si>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</si>
  <si>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</si>
  <si>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</si>
  <si>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</si>
  <si>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</si>
  <si>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</si>
  <si>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</si>
  <si>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</si>
  <si>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</si>
  <si>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</si>
  <si>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</si>
  <si>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</si>
  <si>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</si>
  <si>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</si>
  <si>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</si>
  <si>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</si>
  <si>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</si>
  <si>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</si>
  <si>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</si>
  <si>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</si>
  <si>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</si>
  <si>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</si>
  <si>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</si>
  <si>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</si>
  <si>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</si>
  <si>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</si>
  <si>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</si>
  <si>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</si>
  <si>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</si>
  <si>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</si>
  <si>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</si>
  <si>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</si>
  <si>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</si>
  <si>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</si>
  <si>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</si>
  <si>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</si>
  <si>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</si>
  <si>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</si>
  <si>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</si>
  <si>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</si>
  <si>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</si>
  <si>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</si>
  <si>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</si>
  <si>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</si>
  <si>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</si>
  <si>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</si>
  <si>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</si>
  <si>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</si>
  <si>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</si>
  <si>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</si>
  <si>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</si>
  <si>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</si>
  <si>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</si>
  <si>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</si>
  <si>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</si>
  <si>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</si>
  <si>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</si>
  <si>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</si>
  <si>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</si>
  <si>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</si>
  <si>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</si>
  <si>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</si>
  <si>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</si>
  <si>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</si>
  <si>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</si>
  <si>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</si>
  <si>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</si>
  <si>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</si>
  <si>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</si>
  <si>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</si>
  <si>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</si>
  <si>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</si>
  <si>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</si>
  <si>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</si>
  <si>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</si>
  <si>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</si>
  <si>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</si>
  <si>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</si>
  <si>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</si>
  <si>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</si>
  <si>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</si>
  <si>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</si>
  <si>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</si>
  <si>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</si>
  <si>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</si>
  <si>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</si>
  <si>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</si>
  <si>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</si>
  <si>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</si>
  <si>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</si>
  <si>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</si>
  <si>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</si>
  <si>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</si>
  <si>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</si>
  <si>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</si>
  <si>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</si>
  <si>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</si>
  <si>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</si>
  <si>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</si>
  <si>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</si>
  <si>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</si>
  <si>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</si>
  <si>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</si>
  <si>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</si>
  <si>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</si>
  <si>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</si>
  <si>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</si>
  <si>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</si>
  <si>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</si>
  <si>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</si>
  <si>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</si>
  <si>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</si>
  <si>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</si>
  <si>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</si>
  <si>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</si>
  <si>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</si>
  <si>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</si>
  <si>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</si>
  <si>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</si>
  <si>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</si>
  <si>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</si>
  <si>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</si>
  <si>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</si>
  <si>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</si>
  <si>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</si>
  <si>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</si>
  <si>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</si>
  <si>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</si>
  <si>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</si>
  <si>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</si>
  <si>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</si>
  <si>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</si>
  <si>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</si>
  <si>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</si>
  <si>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</si>
  <si>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</si>
  <si>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</si>
  <si>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</si>
  <si>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</si>
  <si>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</si>
  <si>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</si>
  <si>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</si>
  <si>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</si>
  <si>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</si>
  <si>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</si>
  <si>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</si>
  <si>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</si>
  <si>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</si>
  <si>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</si>
  <si>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</si>
  <si>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</si>
  <si>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</si>
  <si>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</si>
  <si>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</si>
  <si>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</si>
  <si>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</si>
  <si>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</si>
  <si>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</si>
  <si>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</si>
  <si>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</si>
  <si>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</si>
  <si>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</si>
  <si>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</si>
  <si>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</si>
  <si>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</si>
  <si>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</si>
  <si>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</si>
  <si>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</si>
  <si>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</si>
  <si>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</si>
  <si>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</si>
  <si>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</si>
  <si>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</si>
  <si>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</si>
  <si>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</si>
  <si>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</si>
  <si>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</si>
  <si>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</si>
  <si>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</si>
  <si>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</si>
  <si>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</si>
  <si>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</si>
  <si>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</si>
  <si>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</si>
  <si>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</si>
  <si>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</si>
  <si>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</si>
  <si>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</si>
  <si>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</si>
  <si>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</si>
  <si>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</si>
  <si>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</si>
  <si>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</si>
  <si>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</si>
  <si>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</si>
  <si>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</si>
  <si>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</si>
  <si>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</si>
  <si>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</si>
  <si>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</si>
  <si>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</si>
  <si>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</si>
  <si>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</si>
  <si>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</si>
  <si>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</si>
  <si>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</si>
  <si>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</si>
  <si>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</si>
  <si>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</si>
  <si>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</si>
  <si>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</si>
  <si>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</si>
  <si>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</si>
  <si>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</si>
  <si>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</si>
  <si>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</si>
  <si>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</si>
  <si>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</si>
  <si>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</si>
  <si>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</si>
  <si>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</si>
  <si>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</si>
  <si>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</si>
  <si>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</si>
  <si>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</si>
  <si>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</si>
  <si>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</si>
  <si>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</si>
  <si>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</si>
  <si>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</si>
  <si>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</si>
  <si>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</si>
  <si>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</si>
  <si>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</si>
  <si>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</si>
  <si>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</si>
  <si>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</si>
  <si>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</si>
  <si>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</si>
  <si>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</si>
  <si>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</si>
  <si>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</si>
  <si>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</si>
  <si>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</si>
  <si>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</si>
  <si>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</si>
  <si>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</si>
  <si>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</si>
  <si>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</si>
  <si>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</si>
  <si>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</si>
  <si>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</si>
  <si>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</si>
  <si>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</si>
  <si>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</si>
  <si>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</si>
  <si>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</si>
  <si>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</si>
  <si>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</si>
  <si>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</si>
  <si>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</si>
  <si>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</si>
  <si>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</si>
  <si>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</si>
  <si>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</si>
  <si>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</si>
  <si>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</si>
  <si>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</si>
  <si>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</si>
  <si>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</si>
  <si>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</si>
  <si>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</si>
  <si>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</si>
  <si>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</si>
  <si>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</si>
  <si>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</si>
  <si>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</si>
  <si>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</si>
  <si>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</si>
  <si>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</si>
  <si>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</si>
  <si>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</si>
  <si>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</si>
  <si>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</si>
  <si>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</si>
  <si>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</si>
  <si>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</si>
  <si>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</si>
  <si>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</si>
  <si>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</si>
  <si>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</si>
  <si>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</si>
  <si>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</si>
  <si>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</si>
  <si>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</si>
  <si>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</si>
  <si>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</si>
  <si>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</si>
  <si>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</si>
  <si>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</si>
  <si>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</si>
  <si>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</si>
  <si>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</si>
  <si>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</si>
  <si>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</si>
  <si>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</si>
  <si>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</si>
  <si>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</si>
  <si>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</si>
  <si>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</si>
  <si>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</si>
  <si>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</si>
  <si>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</si>
  <si>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</si>
  <si>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</si>
  <si>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</si>
  <si>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</si>
  <si>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</si>
  <si>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</si>
  <si>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</si>
  <si>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</si>
  <si>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</si>
  <si>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</si>
  <si>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</si>
  <si>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</si>
  <si>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</si>
  <si>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</si>
  <si>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</si>
  <si>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</si>
  <si>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</si>
  <si>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</si>
  <si>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</si>
  <si>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</si>
  <si>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</si>
  <si>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</si>
  <si>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</si>
  <si>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</si>
  <si>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</si>
  <si>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</si>
  <si>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</si>
  <si>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</si>
  <si>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</si>
  <si>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</si>
  <si>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</si>
  <si>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</si>
  <si>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</si>
  <si>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</si>
  <si>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</si>
  <si>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</si>
  <si>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</si>
  <si>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</si>
  <si>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</si>
  <si>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</si>
  <si>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</si>
  <si>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</si>
  <si>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</si>
  <si>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</si>
  <si>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</si>
  <si>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</si>
  <si>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</si>
  <si>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</si>
  <si>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</si>
  <si>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</si>
  <si>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</si>
  <si>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</si>
  <si>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</si>
  <si>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</si>
  <si>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</si>
  <si>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</si>
  <si>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</si>
  <si>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</si>
  <si>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</si>
  <si>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</si>
  <si>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</si>
  <si>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</si>
  <si>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</si>
  <si>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</si>
  <si>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</si>
  <si>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</si>
  <si>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</si>
  <si>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</si>
  <si>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</si>
  <si>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</si>
  <si>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</si>
  <si>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</si>
  <si>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</si>
  <si>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</si>
  <si>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</si>
  <si>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</si>
  <si>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</si>
  <si>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</si>
  <si>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</si>
  <si>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</si>
  <si>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</si>
  <si>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</si>
  <si>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</si>
  <si>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</si>
  <si>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</si>
  <si>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</si>
  <si>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</si>
  <si>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</si>
  <si>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</si>
  <si>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</si>
  <si>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</si>
  <si>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</si>
  <si>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</si>
  <si>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</si>
  <si>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</si>
  <si>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</si>
  <si>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</si>
  <si>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</si>
  <si>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</si>
  <si>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</si>
  <si>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</si>
  <si>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</si>
  <si>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</si>
  <si>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</si>
  <si>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</si>
  <si>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</si>
  <si>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</si>
  <si>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</si>
  <si>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</si>
  <si>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</si>
  <si>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</si>
  <si>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</si>
  <si>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</si>
  <si>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</si>
  <si>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</si>
  <si>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</si>
  <si>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</si>
  <si>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</si>
  <si>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</si>
  <si>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</si>
  <si>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</si>
  <si>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</si>
  <si>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</si>
  <si>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</si>
  <si>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</si>
  <si>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</si>
  <si>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</si>
  <si>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</si>
  <si>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</si>
  <si>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</si>
  <si>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</si>
  <si>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</si>
  <si>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</si>
  <si>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</si>
  <si>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</si>
  <si>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</si>
  <si>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</si>
  <si>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</si>
  <si>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</si>
  <si>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</si>
  <si>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</si>
  <si>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</si>
  <si>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</si>
  <si>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</si>
  <si>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</si>
  <si>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</si>
  <si>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</si>
  <si>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</si>
  <si>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</si>
  <si>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</si>
  <si>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</si>
  <si>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</si>
  <si>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</si>
  <si>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</si>
  <si>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</si>
  <si>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</si>
  <si>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</si>
  <si>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</si>
  <si>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</si>
  <si>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</si>
  <si>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</si>
  <si>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</si>
  <si>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</si>
  <si>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</si>
  <si>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</si>
  <si>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</si>
  <si>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</si>
  <si>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</si>
  <si>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</si>
  <si>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</si>
  <si>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</si>
  <si>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</si>
  <si>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</si>
  <si>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</si>
  <si>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</si>
  <si>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</si>
  <si>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</si>
  <si>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</si>
  <si>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</si>
  <si>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</si>
  <si>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</si>
  <si>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</si>
  <si>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</si>
  <si>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</si>
  <si>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</si>
  <si>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</si>
  <si>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</si>
  <si>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</si>
  <si>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</si>
  <si>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</si>
  <si>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</si>
  <si>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</si>
  <si>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</si>
  <si>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</si>
  <si>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</si>
  <si>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</si>
  <si>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</si>
  <si>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</si>
  <si>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</si>
  <si>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</si>
  <si>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</si>
  <si>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</si>
  <si>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</si>
  <si>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</si>
  <si>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</si>
  <si>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</si>
  <si>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</si>
  <si>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</si>
  <si>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</si>
  <si>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</si>
  <si>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</si>
  <si>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</si>
  <si>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</si>
  <si>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</si>
  <si>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</si>
  <si>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</si>
  <si>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</si>
  <si>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</si>
  <si>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</si>
  <si>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</si>
  <si>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</si>
  <si>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</si>
  <si>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</si>
  <si>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</si>
  <si>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</si>
  <si>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</si>
  <si>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</si>
  <si>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</si>
  <si>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</si>
  <si>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</si>
  <si>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</si>
  <si>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</si>
  <si>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</si>
  <si>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</si>
  <si>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</si>
  <si>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</si>
  <si>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</si>
  <si>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</si>
  <si>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</si>
  <si>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</si>
  <si>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</si>
  <si>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</si>
  <si>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</si>
  <si>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</si>
  <si>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</si>
  <si>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</si>
  <si>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</si>
  <si>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</si>
  <si>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</si>
  <si>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</si>
  <si>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</si>
  <si>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</si>
  <si>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</si>
  <si>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</si>
  <si>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</si>
  <si>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</si>
  <si>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</si>
  <si>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</si>
  <si>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</si>
  <si>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</si>
  <si>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</si>
  <si>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</si>
  <si>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</si>
  <si>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</si>
  <si>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</si>
  <si>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</si>
  <si>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</si>
  <si>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</si>
  <si>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</si>
  <si>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</si>
  <si>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</si>
  <si>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</si>
  <si>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</si>
  <si>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</si>
  <si>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</si>
  <si>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</si>
  <si>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</si>
  <si>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</si>
  <si>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</si>
  <si>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</si>
  <si>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</si>
  <si>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</si>
  <si>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</si>
  <si>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</si>
  <si>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</si>
  <si>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</si>
  <si>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</si>
  <si>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</si>
  <si>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</si>
  <si>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</si>
  <si>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</si>
  <si>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</si>
  <si>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</si>
  <si>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</si>
  <si>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</si>
  <si>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</si>
  <si>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</si>
  <si>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</si>
  <si>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</si>
  <si>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</si>
  <si>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</si>
  <si>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</si>
  <si>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</si>
  <si>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</si>
  <si>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</si>
  <si>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</si>
  <si>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</si>
  <si>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</si>
  <si>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</si>
  <si>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</si>
  <si>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</si>
  <si>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</si>
  <si>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</si>
  <si>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</si>
  <si>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</si>
  <si>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</si>
  <si>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</si>
  <si>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</si>
  <si>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</si>
  <si>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</si>
  <si>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</si>
  <si>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</si>
  <si>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</si>
  <si>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</si>
  <si>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</si>
  <si>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</si>
  <si>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</si>
  <si>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</si>
  <si>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</si>
  <si>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</si>
  <si>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</si>
  <si>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</si>
  <si>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</si>
  <si>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</si>
  <si>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</si>
  <si>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</si>
  <si>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</si>
  <si>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</si>
  <si>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</si>
  <si>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</si>
  <si>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</si>
  <si>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</si>
  <si>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</si>
  <si>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</si>
  <si>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</si>
  <si>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</si>
  <si>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</si>
  <si>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</si>
  <si>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</si>
  <si>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</si>
  <si>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</si>
  <si>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</si>
  <si>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</si>
  <si>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</si>
  <si>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</si>
  <si>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</si>
  <si>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</si>
  <si>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</si>
  <si>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</si>
  <si>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</si>
  <si>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</si>
  <si>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</si>
  <si>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</si>
  <si>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</si>
  <si>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</si>
  <si>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</si>
  <si>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</si>
  <si>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</si>
  <si>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</si>
  <si>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</si>
  <si>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</si>
  <si>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</si>
  <si>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</si>
  <si>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</si>
  <si>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</si>
  <si>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</si>
  <si>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</si>
  <si>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</si>
  <si>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</si>
  <si>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</si>
  <si>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</si>
  <si>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</si>
  <si>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</si>
  <si>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</si>
  <si>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</si>
  <si>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</si>
  <si>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</si>
  <si>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</si>
  <si>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</si>
  <si>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</si>
  <si>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</si>
  <si>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</si>
  <si>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</si>
  <si>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</si>
  <si>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</si>
  <si>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</si>
  <si>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</si>
  <si>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</si>
  <si>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</si>
  <si>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</si>
  <si>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</si>
  <si>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</si>
  <si>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</si>
  <si>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</si>
  <si>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</si>
  <si>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</si>
  <si>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</si>
  <si>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</si>
  <si>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</si>
  <si>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</si>
  <si>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</si>
  <si>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</si>
  <si>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</si>
  <si>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</si>
  <si>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</si>
  <si>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</si>
  <si>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</si>
  <si>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</si>
  <si>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</si>
  <si>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</si>
  <si>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</si>
  <si>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</si>
  <si>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</si>
  <si>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</si>
  <si>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</si>
  <si>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</si>
  <si>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</si>
  <si>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</si>
  <si>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</si>
  <si>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</si>
  <si>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</si>
  <si>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</si>
  <si>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</si>
  <si>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</si>
  <si>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</si>
  <si>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</si>
  <si>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</si>
  <si>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</si>
  <si>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</si>
  <si>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</si>
  <si>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</si>
  <si>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</si>
  <si>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</si>
  <si>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</si>
  <si>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</si>
  <si>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</si>
  <si>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</si>
  <si>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</si>
  <si>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</si>
  <si>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</si>
  <si>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</si>
  <si>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</si>
  <si>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</si>
  <si>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</si>
  <si>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</si>
  <si>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</si>
  <si>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</si>
  <si>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</si>
  <si>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</si>
  <si>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</si>
  <si>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</si>
  <si>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</si>
  <si>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</si>
  <si>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</si>
  <si>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</si>
  <si>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</si>
  <si>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</si>
  <si>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</si>
  <si>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</si>
  <si>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</si>
  <si>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</si>
  <si>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</si>
  <si>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</si>
  <si>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</si>
  <si>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</si>
  <si>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</si>
  <si>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</si>
  <si>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</si>
  <si>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</si>
  <si>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</si>
  <si>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</si>
  <si>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</si>
  <si>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</si>
  <si>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</si>
  <si>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</si>
  <si>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</si>
  <si>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</si>
  <si>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</si>
  <si>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</si>
  <si>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</si>
  <si>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</si>
  <si>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</si>
  <si>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</si>
  <si>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</si>
  <si>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</si>
  <si>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</si>
  <si>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</si>
  <si>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</si>
  <si>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</si>
  <si>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</si>
  <si>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</si>
  <si>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</si>
  <si>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</si>
  <si>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</si>
  <si>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</si>
  <si>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</si>
  <si>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</si>
  <si>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</si>
  <si>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</si>
  <si>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</si>
  <si>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</si>
  <si>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</si>
  <si>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</si>
  <si>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</si>
  <si>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</si>
  <si>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</si>
  <si>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</si>
  <si>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</si>
  <si>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</si>
  <si>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</si>
  <si>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</si>
  <si>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</si>
  <si>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</si>
  <si>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</si>
  <si>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</si>
  <si>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</si>
  <si>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</si>
  <si>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</si>
  <si>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</si>
  <si>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</si>
  <si>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</si>
  <si>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</si>
  <si>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</si>
  <si>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</si>
  <si>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</si>
  <si>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</si>
  <si>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</si>
  <si>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</si>
  <si>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</si>
  <si>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</si>
  <si>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</si>
  <si>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</si>
  <si>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</si>
  <si>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</si>
  <si>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</si>
  <si>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</si>
  <si>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</si>
  <si>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</si>
  <si>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</si>
  <si>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</si>
  <si>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</si>
  <si>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</si>
  <si>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</si>
  <si>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</si>
  <si>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</si>
  <si>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</si>
  <si>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</si>
  <si>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</si>
  <si>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</si>
  <si>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</si>
  <si>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</si>
  <si>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</si>
  <si>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</si>
  <si>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</si>
  <si>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</si>
  <si>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</si>
  <si>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</si>
  <si>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</si>
  <si>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</si>
  <si>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</si>
  <si>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</si>
  <si>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</si>
  <si>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</si>
  <si>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</si>
  <si>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</si>
  <si>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</si>
  <si>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</si>
  <si>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</si>
  <si>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</si>
  <si>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</si>
  <si>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</si>
  <si>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</si>
  <si>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</si>
  <si>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</si>
  <si>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</si>
  <si>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</si>
  <si>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</si>
  <si>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</si>
  <si>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</si>
  <si>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</si>
  <si>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</si>
  <si>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</si>
  <si>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</si>
  <si>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</si>
  <si>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</si>
  <si>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</si>
  <si>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</si>
  <si>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</si>
  <si>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</si>
  <si>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</si>
  <si>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</si>
  <si>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</si>
  <si>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</si>
  <si>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</si>
  <si>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</si>
  <si>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</si>
  <si>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</si>
  <si>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</si>
  <si>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</si>
  <si>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</si>
  <si>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</si>
  <si>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</si>
  <si>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</si>
  <si>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</si>
  <si>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</si>
  <si>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</si>
  <si>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</si>
  <si>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</si>
  <si>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</si>
  <si>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</si>
  <si>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</si>
  <si>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</si>
  <si>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</si>
  <si>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</si>
  <si>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</si>
  <si>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</si>
  <si>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</si>
  <si>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</si>
  <si>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</si>
  <si>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</si>
  <si>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</si>
  <si>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</si>
  <si>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</si>
  <si>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</si>
  <si>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</si>
  <si>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</si>
  <si>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</si>
  <si>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</si>
  <si>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</si>
  <si>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</si>
  <si>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</si>
  <si>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</si>
  <si>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</si>
  <si>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</si>
  <si>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</si>
  <si>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</si>
  <si>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</si>
  <si>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</si>
  <si>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</si>
  <si>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</si>
  <si>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</si>
  <si>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</si>
  <si>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</si>
  <si>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</si>
  <si>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</si>
  <si>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</si>
  <si>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</si>
  <si>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</si>
  <si>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</si>
  <si>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</si>
  <si>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</si>
  <si>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</si>
  <si>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</si>
  <si>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</si>
  <si>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</si>
  <si>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</si>
  <si>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</si>
  <si>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</si>
  <si>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</si>
  <si>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</si>
  <si>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</si>
  <si>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</si>
  <si>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</si>
  <si>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</si>
  <si>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</si>
  <si>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</si>
  <si>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</si>
  <si>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</si>
  <si>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</si>
  <si>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</si>
  <si>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</si>
  <si>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</si>
  <si>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</si>
  <si>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</si>
  <si>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</si>
  <si>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</si>
  <si>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</si>
  <si>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</si>
  <si>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</si>
  <si>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</si>
  <si>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</si>
  <si>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</si>
  <si>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</si>
  <si>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</si>
  <si>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</si>
  <si>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</si>
  <si>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</si>
  <si>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</si>
  <si>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</si>
  <si>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</si>
  <si>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</si>
  <si>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</si>
  <si>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</si>
  <si>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</si>
  <si>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</si>
  <si>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</si>
  <si>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</si>
  <si>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</si>
  <si>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</si>
  <si>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</si>
  <si>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</si>
  <si>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</si>
  <si>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</si>
  <si>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</si>
  <si>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</si>
  <si>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</si>
  <si>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</si>
  <si>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</si>
  <si>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</si>
  <si>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</si>
  <si>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</si>
  <si>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</si>
  <si>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</si>
  <si>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</si>
  <si>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</si>
  <si>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</si>
  <si>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</si>
  <si>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</si>
  <si>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</si>
  <si>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</si>
  <si>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</si>
  <si>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</si>
  <si>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</si>
  <si>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</si>
  <si>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</si>
  <si>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</si>
  <si>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</si>
  <si>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</si>
  <si>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</si>
  <si>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</si>
  <si>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</si>
  <si>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</si>
  <si>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</si>
  <si>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</si>
  <si>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</si>
  <si>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</si>
  <si>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</si>
  <si>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</si>
  <si>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</si>
  <si>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</si>
  <si>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</si>
  <si>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</si>
  <si>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</si>
  <si>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</si>
  <si>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</si>
  <si>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</si>
  <si>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</si>
  <si>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</si>
  <si>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</si>
  <si>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</si>
  <si>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</si>
  <si>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</si>
  <si>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</si>
  <si>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</si>
  <si>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</si>
  <si>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</si>
  <si>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</si>
  <si>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</si>
  <si>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</si>
  <si>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</si>
  <si>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</si>
  <si>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</si>
  <si>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</si>
  <si>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</si>
  <si>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</si>
  <si>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</si>
  <si>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</si>
  <si>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</si>
  <si>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</si>
  <si>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</si>
  <si>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</si>
  <si>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</si>
  <si>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</si>
  <si>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</si>
  <si>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</si>
  <si>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</si>
  <si>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</si>
  <si>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</si>
  <si>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</si>
  <si>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</si>
  <si>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</si>
  <si>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</si>
  <si>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</si>
  <si>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</si>
  <si>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</si>
  <si>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</si>
  <si>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</si>
  <si>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</si>
  <si>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</si>
  <si>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</si>
  <si>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</si>
  <si>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</si>
  <si>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</si>
  <si>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</si>
  <si>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</si>
  <si>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</si>
  <si>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</si>
  <si>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</si>
  <si>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</si>
  <si>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</si>
  <si>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</si>
  <si>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</si>
  <si>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</si>
  <si>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</si>
  <si>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</si>
  <si>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</si>
  <si>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</si>
  <si>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</si>
  <si>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</si>
  <si>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</si>
  <si>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</si>
  <si>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</si>
  <si>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</si>
  <si>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</si>
  <si>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</si>
  <si>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</si>
  <si>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</si>
  <si>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</si>
  <si>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</si>
  <si>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</si>
  <si>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</si>
  <si>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</si>
  <si>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</si>
  <si>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</si>
  <si>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</si>
  <si>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</si>
  <si>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</si>
  <si>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</si>
  <si>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</si>
  <si>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</si>
  <si>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</si>
  <si>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</si>
  <si>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</si>
  <si>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</si>
  <si>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</si>
  <si>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</si>
  <si>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</si>
  <si>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</si>
  <si>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</si>
  <si>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</si>
  <si>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</si>
  <si>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</si>
  <si>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</si>
  <si>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</si>
  <si>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</si>
  <si>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</si>
  <si>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</si>
  <si>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</si>
  <si>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</si>
  <si>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</si>
  <si>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</si>
  <si>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</si>
  <si>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</si>
  <si>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</si>
  <si>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</si>
  <si>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</si>
  <si>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</si>
  <si>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</si>
  <si>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</si>
  <si>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</si>
  <si>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</si>
  <si>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</si>
  <si>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</si>
  <si>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</si>
  <si>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</si>
  <si>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</si>
  <si>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</si>
  <si>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</si>
  <si>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</si>
  <si>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</si>
  <si>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</si>
  <si>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</si>
  <si>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</si>
  <si>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</si>
  <si>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</si>
  <si>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</si>
  <si>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</si>
  <si>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</si>
  <si>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</si>
  <si>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</si>
  <si>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</si>
  <si>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</si>
  <si>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</si>
  <si>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</si>
  <si>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</si>
  <si>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</si>
  <si>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</si>
  <si>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</si>
  <si>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</si>
  <si>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</si>
  <si>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</si>
  <si>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</si>
  <si>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</si>
  <si>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</si>
  <si>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</si>
  <si>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</si>
  <si>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</si>
  <si>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</si>
  <si>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</si>
  <si>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</si>
  <si>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</si>
  <si>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</si>
  <si>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</si>
  <si>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</si>
  <si>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</si>
  <si>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</si>
  <si>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</si>
  <si>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</si>
  <si>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</si>
  <si>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</si>
  <si>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</si>
  <si>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</si>
  <si>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</si>
  <si>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</si>
  <si>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</si>
  <si>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</si>
  <si>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</si>
  <si>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</si>
  <si>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</si>
  <si>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</si>
  <si>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</si>
  <si>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</si>
  <si>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</si>
  <si>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</si>
  <si>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</si>
  <si>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</si>
  <si>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</si>
  <si>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</si>
  <si>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</si>
  <si>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</si>
  <si>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</si>
  <si>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</si>
  <si>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</si>
  <si>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</si>
  <si>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</si>
  <si>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</si>
  <si>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</si>
  <si>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</si>
  <si>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</si>
  <si>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</si>
  <si>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</si>
  <si>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</si>
  <si>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</si>
  <si>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</si>
  <si>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</si>
  <si>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</si>
  <si>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</si>
  <si>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</si>
  <si>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</si>
  <si>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</si>
  <si>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</si>
  <si>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</si>
  <si>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</si>
  <si>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</si>
  <si>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</si>
  <si>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</si>
  <si>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</si>
  <si>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</si>
  <si>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</si>
  <si>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</si>
  <si>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</si>
  <si>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</si>
  <si>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</si>
  <si>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</si>
  <si>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</si>
  <si>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</si>
  <si>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</si>
  <si>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</si>
  <si>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</si>
  <si>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</si>
  <si>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</si>
  <si>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</si>
  <si>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</si>
  <si>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</si>
  <si>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</si>
  <si>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</si>
  <si>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</si>
  <si>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</si>
  <si>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</si>
  <si>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</si>
  <si>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</si>
  <si>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</si>
  <si>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</si>
  <si>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</si>
  <si>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</si>
  <si>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</si>
  <si>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</si>
  <si>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</si>
  <si>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</si>
  <si>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</si>
  <si>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</si>
  <si>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</si>
  <si>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</si>
  <si>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</si>
  <si>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</si>
  <si>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</si>
  <si>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</si>
  <si>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</si>
  <si>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</si>
  <si>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</si>
  <si>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</si>
  <si>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</si>
  <si>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</si>
  <si>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</si>
  <si>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</si>
  <si>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</si>
  <si>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</si>
  <si>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</si>
  <si>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</si>
  <si>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</si>
  <si>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</si>
  <si>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</si>
  <si>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</si>
  <si>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</si>
  <si>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</si>
  <si>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</si>
  <si>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</si>
  <si>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</si>
  <si>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</si>
  <si>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</si>
  <si>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</si>
  <si>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</si>
  <si>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</si>
  <si>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</si>
  <si>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</si>
  <si>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</si>
  <si>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</si>
  <si>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</si>
  <si>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</si>
  <si>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</si>
  <si>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</si>
  <si>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</si>
  <si>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</si>
  <si>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</si>
  <si>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</si>
  <si>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</si>
  <si>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</si>
  <si>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</si>
  <si>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</si>
  <si>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</si>
  <si>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</si>
  <si>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</si>
  <si>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</si>
  <si>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</si>
  <si>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</si>
  <si>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</si>
  <si>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</si>
  <si>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</si>
  <si>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</si>
  <si>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</si>
  <si>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</si>
  <si>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</si>
  <si>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</si>
  <si>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</si>
  <si>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</si>
  <si>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</si>
  <si>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</si>
  <si>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</si>
  <si>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</si>
  <si>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</si>
  <si>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</si>
  <si>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</si>
  <si>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</si>
  <si>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</si>
  <si>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</si>
  <si>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</si>
  <si>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</si>
  <si>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</si>
  <si>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</si>
  <si>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</si>
  <si>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</si>
  <si>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</si>
  <si>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</si>
  <si>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</si>
  <si>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</si>
  <si>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</si>
  <si>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</si>
  <si>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</si>
  <si>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</si>
  <si>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</si>
  <si>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</si>
  <si>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</si>
  <si>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</si>
  <si>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</si>
  <si>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</si>
  <si>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</si>
  <si>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</si>
  <si>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</si>
  <si>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</si>
  <si>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</si>
  <si>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</si>
  <si>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</si>
  <si>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</si>
  <si>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</si>
  <si>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</si>
  <si>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</si>
  <si>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</si>
  <si>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</si>
  <si>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</si>
  <si>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</si>
  <si>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</si>
  <si>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</si>
  <si>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</si>
  <si>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</si>
  <si>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</si>
  <si>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</si>
  <si>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</si>
  <si>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</si>
  <si>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</si>
  <si>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</si>
  <si>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</si>
  <si>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</si>
  <si>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</si>
  <si>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</si>
  <si>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</si>
  <si>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</si>
  <si>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</si>
  <si>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</si>
  <si>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</si>
  <si>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</si>
  <si>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</si>
  <si>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</si>
  <si>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</si>
  <si>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</si>
  <si>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</si>
  <si>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</si>
  <si>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</si>
  <si>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</si>
  <si>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</si>
  <si>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</si>
  <si>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</si>
  <si>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</si>
  <si>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</si>
  <si>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</si>
  <si>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</si>
  <si>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</si>
  <si>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</si>
  <si>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</si>
  <si>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</si>
  <si>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</si>
  <si>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</si>
  <si>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</si>
  <si>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</si>
  <si>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</si>
  <si>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</si>
  <si>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</si>
  <si>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</si>
  <si>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</si>
  <si>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</si>
  <si>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</si>
  <si>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</si>
  <si>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</si>
  <si>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</si>
  <si>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</si>
  <si>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</si>
  <si>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</si>
  <si>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</si>
  <si>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</si>
  <si>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</si>
  <si>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</si>
  <si>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</si>
  <si>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</si>
  <si>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</si>
  <si>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</si>
  <si>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</si>
  <si>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</si>
  <si>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</si>
  <si>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</si>
  <si>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</si>
  <si>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</si>
  <si>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</si>
  <si>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</si>
  <si>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</si>
  <si>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</si>
  <si>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</si>
  <si>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</si>
  <si>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</si>
  <si>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</si>
  <si>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</si>
  <si>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</si>
  <si>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</si>
  <si>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</si>
  <si>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</si>
  <si>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</si>
  <si>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</si>
  <si>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</si>
  <si>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</si>
  <si>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</si>
  <si>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</si>
  <si>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</si>
  <si>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</si>
  <si>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</si>
  <si>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</si>
  <si>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</si>
  <si>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</si>
  <si>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</si>
  <si>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</si>
  <si>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</si>
  <si>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</si>
  <si>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</si>
  <si>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</si>
  <si>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</si>
  <si>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</si>
  <si>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</si>
  <si>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</si>
  <si>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</si>
  <si>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</si>
  <si>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</si>
  <si>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</si>
  <si>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</si>
  <si>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</si>
  <si>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</si>
  <si>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</si>
  <si>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</si>
  <si>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</si>
  <si>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</si>
  <si>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</si>
  <si>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</si>
  <si>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</si>
  <si>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</si>
  <si>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</si>
  <si>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</si>
  <si>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</si>
  <si>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</si>
  <si>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</si>
  <si>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</si>
  <si>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</si>
  <si>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</si>
  <si>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</si>
  <si>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</si>
  <si>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</si>
  <si>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</si>
  <si>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</si>
  <si>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</si>
  <si>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</si>
  <si>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</si>
  <si>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</si>
  <si>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</si>
  <si>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</si>
  <si>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</si>
  <si>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</si>
  <si>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</si>
  <si>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</si>
  <si>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</si>
  <si>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</si>
  <si>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</si>
  <si>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</si>
  <si>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</si>
  <si>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</si>
  <si>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</si>
  <si>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</si>
  <si>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</si>
  <si>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</si>
  <si>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</si>
  <si>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</si>
  <si>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</si>
  <si>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</si>
  <si>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</si>
  <si>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</si>
  <si>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</si>
  <si>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</si>
  <si>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</si>
  <si>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</si>
  <si>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</si>
  <si>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</si>
  <si>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</si>
  <si>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</si>
  <si>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</si>
  <si>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</si>
  <si>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</si>
  <si>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</si>
  <si>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</si>
  <si>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</si>
  <si>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</si>
  <si>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</si>
  <si>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</si>
  <si>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</si>
  <si>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</si>
  <si>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</si>
  <si>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</si>
  <si>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</si>
  <si>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</si>
  <si>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</si>
  <si>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</si>
  <si>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</si>
  <si>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</si>
  <si>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</si>
  <si>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</si>
  <si>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</si>
  <si>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</si>
  <si>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</si>
  <si>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</si>
  <si>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</si>
  <si>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</si>
  <si>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</si>
  <si>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</si>
  <si>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</si>
  <si>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</si>
  <si>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</si>
  <si>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</si>
  <si>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</si>
  <si>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</si>
  <si>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</si>
  <si>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</si>
  <si>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</si>
  <si>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</si>
  <si>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</si>
  <si>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</si>
  <si>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</si>
  <si>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</si>
  <si>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</si>
  <si>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</si>
  <si>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</si>
  <si>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</si>
  <si>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</si>
  <si>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</si>
  <si>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</si>
  <si>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</si>
  <si>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</si>
  <si>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</si>
  <si>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</si>
  <si>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</si>
  <si>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</si>
  <si>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</si>
  <si>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</si>
  <si>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</si>
  <si>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</si>
  <si>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</si>
  <si>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</si>
  <si>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</si>
  <si>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</si>
  <si>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</si>
  <si>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</si>
  <si>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</si>
  <si>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</si>
  <si>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</si>
  <si>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</si>
  <si>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</si>
  <si>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</si>
  <si>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</si>
  <si>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</si>
  <si>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</si>
  <si>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</si>
  <si>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</si>
  <si>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</si>
  <si>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</si>
  <si>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</si>
  <si>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</si>
  <si>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</si>
  <si>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</si>
  <si>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</si>
  <si>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</si>
  <si>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</si>
  <si>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</si>
  <si>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</si>
  <si>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</si>
  <si>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</si>
  <si>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</si>
  <si>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</si>
  <si>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</si>
  <si>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</si>
  <si>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</si>
  <si>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</si>
  <si>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</si>
  <si>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</si>
  <si>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</si>
  <si>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</si>
  <si>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</si>
  <si>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</si>
  <si>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</si>
  <si>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</si>
  <si>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</si>
  <si>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</si>
  <si>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</si>
  <si>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</si>
  <si>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</si>
  <si>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</si>
  <si>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</si>
  <si>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</si>
  <si>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</si>
  <si>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</si>
  <si>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</si>
  <si>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</si>
  <si>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</si>
  <si>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</si>
  <si>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</si>
  <si>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</si>
  <si>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</si>
  <si>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</si>
  <si>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</si>
  <si>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</si>
  <si>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</si>
  <si>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</si>
  <si>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</si>
  <si>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</si>
  <si>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</si>
  <si>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</si>
  <si>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</si>
  <si>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</si>
  <si>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</si>
  <si>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</si>
  <si>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</si>
  <si>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</si>
  <si>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</si>
  <si>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</si>
  <si>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</si>
  <si>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</si>
  <si>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</si>
  <si>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</si>
  <si>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</si>
  <si>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</si>
  <si>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</si>
  <si>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</si>
  <si>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</si>
  <si>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</si>
  <si>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</si>
  <si>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</si>
  <si>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</si>
  <si>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</si>
  <si>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</si>
  <si>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</si>
  <si>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</si>
  <si>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</si>
  <si>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</si>
  <si>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</si>
  <si>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</si>
  <si>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</si>
  <si>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</si>
  <si>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</si>
  <si>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</si>
  <si>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</si>
  <si>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</si>
  <si>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</si>
  <si>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</si>
  <si>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</si>
  <si>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</si>
  <si>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</si>
  <si>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</si>
  <si>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</si>
  <si>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</si>
  <si>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</si>
  <si>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</si>
  <si>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</si>
  <si>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</si>
  <si>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</si>
  <si>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</si>
  <si>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</si>
  <si>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</si>
  <si>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</si>
  <si>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</si>
  <si>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</si>
  <si>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</si>
  <si>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</si>
  <si>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</si>
  <si>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</si>
  <si>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</si>
  <si>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</si>
  <si>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</si>
  <si>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</si>
  <si>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</si>
  <si>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</si>
  <si>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</si>
  <si>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</si>
  <si>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</si>
  <si>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</si>
  <si>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</si>
  <si>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</si>
  <si>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</si>
  <si>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</si>
  <si>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</si>
  <si>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</si>
  <si>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</si>
  <si>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</si>
  <si>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</si>
  <si>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</si>
  <si>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</si>
  <si>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</si>
  <si>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</si>
  <si>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</si>
  <si>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</si>
  <si>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</si>
  <si>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</si>
  <si>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</si>
  <si>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</si>
  <si>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</si>
  <si>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</si>
  <si>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</si>
  <si>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</si>
  <si>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</si>
  <si>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</si>
  <si>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</si>
  <si>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</si>
  <si>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</si>
  <si>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</si>
  <si>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</si>
  <si>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</si>
  <si>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</si>
  <si>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</si>
  <si>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</si>
  <si>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</si>
  <si>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</si>
  <si>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</si>
  <si>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</si>
  <si>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</si>
  <si>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</si>
  <si>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</si>
  <si>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</si>
  <si>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</si>
  <si>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</si>
  <si>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</si>
  <si>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</si>
  <si>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</si>
  <si>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</si>
  <si>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</si>
  <si>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</si>
  <si>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</si>
  <si>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</si>
  <si>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</si>
  <si>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</si>
  <si>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</si>
  <si>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</si>
  <si>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</si>
  <si>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</si>
  <si>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</si>
  <si>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</si>
  <si>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</si>
  <si>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</si>
  <si>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</si>
  <si>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</si>
  <si>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</si>
  <si>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</si>
  <si>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</si>
  <si>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</si>
  <si>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</si>
  <si>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</si>
  <si>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</si>
  <si>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</si>
  <si>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</si>
  <si>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</si>
  <si>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</si>
  <si>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</si>
  <si>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</si>
  <si>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</si>
  <si>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</si>
  <si>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</si>
  <si>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</si>
  <si>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</si>
  <si>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</si>
  <si>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</si>
  <si>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</si>
  <si>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</si>
  <si>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</si>
  <si>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</si>
  <si>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</si>
  <si>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</si>
  <si>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</si>
  <si>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</si>
  <si>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</si>
  <si>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</si>
  <si>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</si>
  <si>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</si>
  <si>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</si>
  <si>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</si>
  <si>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</si>
  <si>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</si>
  <si>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</si>
  <si>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</si>
  <si>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</si>
  <si>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</si>
  <si>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</si>
  <si>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</si>
  <si>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</si>
  <si>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</si>
  <si>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</si>
  <si>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</si>
  <si>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</si>
  <si>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</si>
  <si>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</si>
  <si>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</si>
  <si>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</si>
  <si>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</si>
  <si>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</si>
  <si>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</si>
  <si>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</si>
  <si>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</si>
  <si>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</si>
  <si>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</si>
  <si>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</si>
  <si>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</si>
  <si>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</si>
  <si>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</si>
  <si>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</si>
  <si>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</si>
  <si>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</si>
  <si>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</si>
  <si>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</si>
  <si>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</si>
  <si>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</si>
  <si>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</si>
  <si>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</si>
  <si>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</si>
  <si>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</si>
  <si>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</si>
  <si>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</si>
  <si>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</si>
  <si>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</si>
  <si>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</si>
  <si>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</si>
  <si>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</si>
  <si>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</si>
  <si>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</si>
  <si>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</si>
  <si>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</si>
  <si>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</si>
  <si>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</si>
  <si>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</si>
  <si>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</si>
  <si>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</si>
  <si>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</si>
  <si>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</si>
  <si>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</si>
  <si>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</si>
  <si>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</si>
  <si>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</si>
  <si>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</si>
  <si>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</si>
  <si>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</si>
  <si>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</si>
  <si>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</si>
  <si>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</si>
  <si>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</si>
  <si>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</si>
  <si>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</si>
  <si>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</si>
  <si>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</si>
  <si>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</si>
  <si>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</si>
  <si>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</si>
  <si>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</si>
  <si>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</si>
  <si>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</si>
  <si>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</si>
  <si>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</si>
  <si>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</si>
  <si>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</si>
  <si>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</si>
  <si>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</si>
  <si>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</si>
  <si>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</si>
  <si>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</si>
  <si>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</si>
  <si>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</si>
  <si>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</si>
  <si>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</si>
  <si>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</si>
  <si>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</si>
  <si>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</si>
  <si>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</si>
  <si>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</si>
  <si>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</si>
  <si>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</si>
  <si>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</si>
  <si>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</si>
  <si>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</si>
  <si>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</si>
  <si>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</si>
  <si>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</si>
  <si>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</si>
  <si>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</si>
  <si>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</si>
  <si>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</si>
  <si>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</si>
  <si>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</si>
  <si>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</si>
  <si>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</si>
  <si>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</si>
  <si>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</si>
  <si>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</si>
  <si>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</si>
  <si>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</si>
  <si>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</si>
  <si>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</si>
  <si>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</si>
  <si>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</si>
  <si>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</si>
  <si>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</si>
  <si>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</si>
  <si>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</si>
  <si>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</si>
  <si>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</si>
  <si>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</si>
  <si>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</si>
  <si>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</si>
  <si>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</si>
  <si>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</si>
  <si>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</si>
  <si>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</si>
  <si>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</si>
  <si>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</si>
  <si>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</si>
  <si>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</si>
  <si>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</si>
  <si>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</si>
  <si>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</si>
  <si>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</si>
  <si>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</si>
  <si>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</si>
  <si>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</si>
  <si>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</si>
  <si>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</si>
  <si>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</si>
  <si>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</si>
  <si>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</si>
  <si>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</si>
  <si>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</si>
  <si>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</si>
  <si>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</si>
  <si>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</si>
  <si>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</si>
  <si>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</si>
  <si>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</si>
  <si>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</si>
  <si>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</si>
  <si>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</si>
  <si>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</si>
  <si>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</si>
  <si>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</si>
  <si>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</si>
  <si>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</si>
  <si>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</si>
  <si>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</si>
  <si>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</si>
  <si>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</si>
  <si>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</si>
  <si>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</si>
  <si>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</si>
  <si>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</si>
  <si>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</si>
  <si>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</si>
  <si>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</si>
  <si>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</si>
  <si>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</si>
  <si>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</si>
  <si>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</si>
  <si>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</si>
  <si>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</si>
  <si>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</si>
  <si>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</si>
  <si>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</si>
  <si>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</si>
  <si>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</si>
  <si>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</si>
  <si>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</si>
  <si>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</si>
  <si>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</si>
  <si>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</si>
  <si>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</si>
  <si>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</si>
  <si>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</si>
  <si>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</si>
  <si>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</si>
  <si>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</si>
  <si>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</si>
  <si>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</si>
  <si>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</si>
  <si>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</si>
  <si>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</si>
  <si>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</si>
  <si>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</si>
  <si>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</si>
  <si>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</si>
  <si>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</si>
  <si>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</si>
  <si>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</si>
  <si>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</si>
  <si>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</si>
  <si>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</si>
  <si>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</si>
  <si>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</si>
  <si>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</si>
  <si>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</si>
  <si>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</si>
  <si>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</si>
  <si>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</si>
  <si>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</si>
  <si>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</si>
  <si>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</si>
  <si>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</si>
  <si>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</si>
  <si>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</si>
  <si>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</si>
  <si>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</si>
  <si>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</si>
  <si>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</si>
  <si>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</si>
  <si>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</si>
  <si>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</si>
  <si>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</si>
  <si>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</si>
  <si>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</si>
  <si>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</si>
  <si>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</si>
  <si>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</si>
  <si>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</si>
  <si>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</si>
  <si>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</si>
  <si>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</si>
  <si>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</si>
  <si>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</si>
  <si>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</si>
  <si>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</si>
  <si>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</si>
  <si>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</si>
  <si>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</si>
  <si>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</si>
  <si>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</si>
  <si>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</si>
  <si>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</si>
  <si>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</si>
  <si>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</si>
  <si>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</si>
  <si>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</si>
  <si>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</si>
  <si>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</si>
  <si>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</si>
  <si>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</si>
  <si>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</si>
  <si>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</si>
  <si>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</si>
  <si>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</si>
  <si>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</si>
  <si>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</si>
  <si>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</si>
  <si>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</si>
  <si>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</si>
  <si>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</si>
  <si>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</si>
  <si>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</si>
  <si>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</si>
  <si>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</si>
  <si>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</si>
  <si>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</si>
  <si>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</si>
  <si>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</si>
  <si>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</si>
  <si>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</si>
  <si>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</si>
  <si>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</si>
  <si>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</si>
  <si>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</si>
  <si>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</si>
  <si>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</si>
  <si>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</si>
  <si>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</si>
  <si>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</si>
  <si>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</si>
  <si>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</si>
  <si>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</si>
  <si>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</si>
  <si>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</si>
  <si>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</si>
  <si>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</si>
  <si>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</si>
  <si>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</si>
  <si>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</si>
  <si>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</si>
  <si>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</si>
  <si>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</si>
  <si>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</si>
  <si>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</si>
  <si>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</si>
  <si>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</si>
  <si>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</si>
  <si>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</si>
  <si>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</si>
  <si>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</si>
  <si>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</si>
  <si>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</si>
  <si>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</si>
  <si>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</si>
  <si>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</si>
  <si>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</si>
  <si>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</si>
  <si>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</si>
  <si>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</si>
  <si>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</si>
  <si>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</si>
  <si>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</si>
  <si>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</si>
  <si>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</si>
  <si>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</si>
  <si>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</si>
  <si>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</si>
  <si>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</si>
  <si>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</si>
  <si>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</si>
  <si>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</si>
  <si>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</si>
  <si>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</si>
  <si>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</si>
  <si>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</si>
  <si>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</si>
  <si>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</si>
  <si>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</si>
  <si>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</si>
  <si>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</si>
  <si>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</si>
  <si>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</si>
  <si>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</si>
  <si>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</si>
  <si>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</si>
  <si>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</si>
  <si>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</si>
  <si>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</si>
  <si>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</si>
  <si>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</si>
  <si>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</si>
  <si>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</si>
  <si>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</si>
  <si>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</si>
  <si>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</si>
  <si>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</si>
  <si>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</si>
  <si>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</si>
  <si>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</si>
  <si>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</si>
  <si>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</si>
  <si>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</si>
  <si>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</si>
  <si>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</si>
  <si>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</si>
  <si>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</si>
  <si>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</si>
  <si>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</si>
  <si>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</si>
  <si>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</si>
  <si>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</si>
  <si>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</si>
  <si>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</si>
  <si>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</si>
  <si>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</si>
  <si>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</si>
  <si>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</si>
  <si>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</si>
  <si>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</si>
  <si>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</si>
  <si>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</si>
  <si>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</si>
  <si>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</si>
  <si>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</si>
  <si>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</si>
  <si>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</si>
  <si>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</si>
  <si>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</si>
  <si>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</si>
  <si>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</si>
  <si>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</si>
  <si>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</si>
  <si>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</si>
  <si>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</si>
  <si>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</si>
  <si>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</si>
  <si>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</si>
  <si>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</si>
  <si>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</si>
  <si>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</si>
  <si>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</si>
  <si>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</si>
  <si>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</si>
  <si>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</si>
  <si>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</si>
  <si>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</si>
  <si>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</si>
  <si>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</si>
  <si>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</si>
  <si>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</si>
  <si>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</si>
  <si>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</si>
  <si>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</si>
  <si>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</si>
  <si>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</si>
  <si>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</si>
  <si>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</si>
  <si>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</si>
  <si>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</si>
  <si>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</si>
  <si>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</si>
  <si>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</si>
  <si>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</si>
  <si>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</si>
  <si>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</si>
  <si>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</si>
  <si>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</si>
  <si>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</si>
  <si>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</si>
  <si>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</si>
  <si>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</si>
  <si>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</si>
  <si>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</si>
  <si>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</si>
  <si>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</si>
  <si>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</si>
  <si>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</si>
  <si>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</si>
  <si>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</si>
  <si>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</si>
  <si>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</si>
  <si>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</si>
  <si>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</si>
  <si>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</si>
  <si>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</si>
  <si>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</si>
  <si>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</si>
  <si>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</si>
  <si>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</si>
  <si>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</si>
  <si>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</si>
  <si>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</si>
  <si>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</si>
  <si>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</si>
  <si>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</si>
  <si>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</si>
  <si>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</si>
  <si>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</si>
  <si>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</si>
  <si>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</si>
  <si>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</si>
  <si>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</si>
  <si>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</si>
  <si>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</si>
  <si>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</si>
  <si>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</si>
  <si>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</si>
  <si>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</si>
  <si>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</si>
  <si>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</si>
  <si>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</si>
  <si>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</si>
  <si>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</si>
  <si>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</si>
  <si>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</si>
  <si>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</si>
  <si>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</si>
  <si>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</si>
  <si>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</si>
  <si>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</si>
  <si>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</si>
  <si>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</si>
  <si>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</si>
  <si>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</si>
  <si>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</si>
  <si>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</si>
  <si>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</si>
  <si>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</si>
  <si>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</si>
  <si>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</si>
  <si>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</si>
  <si>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</si>
  <si>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</si>
  <si>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</si>
  <si>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</si>
  <si>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</si>
  <si>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</si>
  <si>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</si>
  <si>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</si>
  <si>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</si>
  <si>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</si>
  <si>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</si>
  <si>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</si>
  <si>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</si>
  <si>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</si>
  <si>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</si>
  <si>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</si>
  <si>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</si>
  <si>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</si>
  <si>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</si>
  <si>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</si>
  <si>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</si>
  <si>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</si>
  <si>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</si>
  <si>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</si>
  <si>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</si>
  <si>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</si>
  <si>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</si>
  <si>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</si>
  <si>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</si>
  <si>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</si>
  <si>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</si>
  <si>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</si>
  <si>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</si>
  <si>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</si>
  <si>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</si>
  <si>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</si>
  <si>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</si>
  <si>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</si>
  <si>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</si>
  <si>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</si>
  <si>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</si>
  <si>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</si>
  <si>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</si>
  <si>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</si>
  <si>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</si>
  <si>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</si>
  <si>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</si>
  <si>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</si>
  <si>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</si>
  <si>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</si>
  <si>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</si>
  <si>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</si>
  <si>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</si>
  <si>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</si>
  <si>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</si>
  <si>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</si>
  <si>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</si>
  <si>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</si>
  <si>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</si>
  <si>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</si>
  <si>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</si>
  <si>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</si>
  <si>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</si>
  <si>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</si>
  <si>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</si>
  <si>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</si>
  <si>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</si>
  <si>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</si>
  <si>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</si>
  <si>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</si>
  <si>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</si>
  <si>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</si>
  <si>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</si>
  <si>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</si>
  <si>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</si>
  <si>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</si>
  <si>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</si>
  <si>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</si>
  <si>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</si>
  <si>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</si>
  <si>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</si>
  <si>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</si>
  <si>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</si>
  <si>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</si>
  <si>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</si>
  <si>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</si>
  <si>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</si>
  <si>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</si>
  <si>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</si>
  <si>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</si>
  <si>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</si>
  <si>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</si>
  <si>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</si>
  <si>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</si>
  <si>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</si>
  <si>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</si>
  <si>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</si>
  <si>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</si>
  <si>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</si>
  <si>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</si>
  <si>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</si>
  <si>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</si>
  <si>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</si>
  <si>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</si>
  <si>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</si>
  <si>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</si>
  <si>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</si>
  <si>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</si>
  <si>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</si>
  <si>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</si>
  <si>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</si>
  <si>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</si>
  <si>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</si>
  <si>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</si>
  <si>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</si>
  <si>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</si>
  <si>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</si>
  <si>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</si>
  <si>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</si>
  <si>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</si>
  <si>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</si>
  <si>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</si>
  <si>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</si>
  <si>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</si>
  <si>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</si>
  <si>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</si>
  <si>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</si>
  <si>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</si>
  <si>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</si>
  <si>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</si>
  <si>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</si>
  <si>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</si>
  <si>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</si>
  <si>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</si>
  <si>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</si>
  <si>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</si>
  <si>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</si>
  <si>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</si>
  <si>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</si>
  <si>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</si>
  <si>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</si>
  <si>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</si>
  <si>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</si>
  <si>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</si>
  <si>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</si>
  <si>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</si>
  <si>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</si>
  <si>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</si>
  <si>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</si>
  <si>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</si>
  <si>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</si>
  <si>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</si>
  <si>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</si>
  <si>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</si>
  <si>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</si>
  <si>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</si>
  <si>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</si>
  <si>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</si>
  <si>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</si>
  <si>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</si>
  <si>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</si>
  <si>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</si>
  <si>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</si>
  <si>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</si>
  <si>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</si>
  <si>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</si>
  <si>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</si>
  <si>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</si>
  <si>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</si>
  <si>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</si>
  <si>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</si>
  <si>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</si>
  <si>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</si>
  <si>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</si>
  <si>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</si>
  <si>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</si>
  <si>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</si>
  <si>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</si>
  <si>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</si>
  <si>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</si>
  <si>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</si>
  <si>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</si>
  <si>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</si>
  <si>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</si>
  <si>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</si>
  <si>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</si>
  <si>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</si>
  <si>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</si>
  <si>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</si>
  <si>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</si>
  <si>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</si>
  <si>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</si>
  <si>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</si>
  <si>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</si>
  <si>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</si>
  <si>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</si>
  <si>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</si>
  <si>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</si>
  <si>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</si>
  <si>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</si>
  <si>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</si>
  <si>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</si>
  <si>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</si>
  <si>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</si>
  <si>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</si>
  <si>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</si>
  <si>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</si>
  <si>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</si>
  <si>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</si>
  <si>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</si>
  <si>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</si>
  <si>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</si>
  <si>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</si>
  <si>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</si>
  <si>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</si>
  <si>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</si>
  <si>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</si>
  <si>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</si>
  <si>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</si>
  <si>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</si>
  <si>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</si>
  <si>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</si>
  <si>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</si>
  <si>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</si>
  <si>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</si>
  <si>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</si>
  <si>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</si>
  <si>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</si>
  <si>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</si>
  <si>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</si>
  <si>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</si>
  <si>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</si>
  <si>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</si>
  <si>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</si>
  <si>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</si>
  <si>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</si>
  <si>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</si>
  <si>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</si>
  <si>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</si>
  <si>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</si>
  <si>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</si>
  <si>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</si>
  <si>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</si>
  <si>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</si>
  <si>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</si>
  <si>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</si>
  <si>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</si>
  <si>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</si>
  <si>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</si>
  <si>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</si>
  <si>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</si>
  <si>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</si>
  <si>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</si>
  <si>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</si>
  <si>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</si>
  <si>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</si>
  <si>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</si>
  <si>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</si>
  <si>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</si>
  <si>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</si>
  <si>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</si>
  <si>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</si>
  <si>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</si>
  <si>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</si>
  <si>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</si>
  <si>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</si>
  <si>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</si>
  <si>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</si>
  <si>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</si>
  <si>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</si>
  <si>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</si>
  <si>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</si>
  <si>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</si>
  <si>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</si>
  <si>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</si>
  <si>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</si>
  <si>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</si>
  <si>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</si>
  <si>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</si>
  <si>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</si>
  <si>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</si>
  <si>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</si>
  <si>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</si>
  <si>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</si>
  <si>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</si>
  <si>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</si>
  <si>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</si>
  <si>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</si>
  <si>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</si>
  <si>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</si>
  <si>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</si>
  <si>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</si>
  <si>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</si>
  <si>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</si>
  <si>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</si>
  <si>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</si>
  <si>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</si>
  <si>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</si>
  <si>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</si>
  <si>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</si>
  <si>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</si>
  <si>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</si>
  <si>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</si>
  <si>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</si>
  <si>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</si>
  <si>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</si>
  <si>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</si>
  <si>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</si>
  <si>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</si>
  <si>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</si>
  <si>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</si>
  <si>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</si>
  <si>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</si>
  <si>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</si>
  <si>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</si>
  <si>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</si>
  <si>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</si>
  <si>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</si>
  <si>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</si>
  <si>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</si>
  <si>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</si>
  <si>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</si>
  <si>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</si>
  <si>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</si>
  <si>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</si>
  <si>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</si>
  <si>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</si>
  <si>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</si>
  <si>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</si>
  <si>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</si>
  <si>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</si>
  <si>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</si>
  <si>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</si>
  <si>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</si>
  <si>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</si>
  <si>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</si>
  <si>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</si>
  <si>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</si>
  <si>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</si>
  <si>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</si>
  <si>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</si>
  <si>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</si>
  <si>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</si>
  <si>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</si>
  <si>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</si>
  <si>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</si>
  <si>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</si>
  <si>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</si>
  <si>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</si>
  <si>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</si>
  <si>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</si>
  <si>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</si>
  <si>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</si>
  <si>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</si>
  <si>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</si>
  <si>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</si>
  <si>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</si>
  <si>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</si>
  <si>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</si>
  <si>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</si>
  <si>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</si>
  <si>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</si>
  <si>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</si>
  <si>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</si>
  <si>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</si>
  <si>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</si>
  <si>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</si>
  <si>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</si>
  <si>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</si>
  <si>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</si>
  <si>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</si>
  <si>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</si>
  <si>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</si>
  <si>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</si>
  <si>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</si>
  <si>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</si>
  <si>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</si>
  <si>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</si>
  <si>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</si>
  <si>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</si>
  <si>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</si>
  <si>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</si>
  <si>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</si>
  <si>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</si>
  <si>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</si>
  <si>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</si>
  <si>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</si>
  <si>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</si>
  <si>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</si>
  <si>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</si>
  <si>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</si>
  <si>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</si>
  <si>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</si>
  <si>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</si>
  <si>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</si>
  <si>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</si>
  <si>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</si>
  <si>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</si>
  <si>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</si>
  <si>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</si>
  <si>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</si>
  <si>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</si>
  <si>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</si>
  <si>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</si>
  <si>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</si>
  <si>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</si>
  <si>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</si>
  <si>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</si>
  <si>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</si>
  <si>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</si>
  <si>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</si>
  <si>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</si>
  <si>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</si>
  <si>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</si>
  <si>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</si>
  <si>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</si>
  <si>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</si>
  <si>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</si>
  <si>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</si>
  <si>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</si>
  <si>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</si>
  <si>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</si>
  <si>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</si>
  <si>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</si>
  <si>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</si>
  <si>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</si>
  <si>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</si>
  <si>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</si>
  <si>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</si>
  <si>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</si>
  <si>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</si>
  <si>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</si>
  <si>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</si>
  <si>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</si>
  <si>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</si>
  <si>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</si>
  <si>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</si>
  <si>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</si>
  <si>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</si>
  <si>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</si>
  <si>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</si>
  <si>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</si>
  <si>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</si>
  <si>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</si>
  <si>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</si>
  <si>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</si>
  <si>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</si>
  <si>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</si>
  <si>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</si>
  <si>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</si>
  <si>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</si>
  <si>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</si>
  <si>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</si>
  <si>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</si>
  <si>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</si>
  <si>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</si>
  <si>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</si>
  <si>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</si>
  <si>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</si>
  <si>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</si>
  <si>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</si>
  <si>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</si>
  <si>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</si>
  <si>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</si>
  <si>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</si>
  <si>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</si>
  <si>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</si>
  <si>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</si>
  <si>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</si>
  <si>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</si>
  <si>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</si>
  <si>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</si>
  <si>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</si>
  <si>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</si>
  <si>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</si>
  <si>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</si>
  <si>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</si>
  <si>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</si>
  <si>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</si>
  <si>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</si>
  <si>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</si>
  <si>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</si>
  <si>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</si>
  <si>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</si>
  <si>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</si>
  <si>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</si>
  <si>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</si>
  <si>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</si>
  <si>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</si>
  <si>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</si>
  <si>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</si>
  <si>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</si>
  <si>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</si>
  <si>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</si>
  <si>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</si>
  <si>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</si>
  <si>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</si>
  <si>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</si>
  <si>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</si>
  <si>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</si>
  <si>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</si>
  <si>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</si>
  <si>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</si>
  <si>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</si>
  <si>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</si>
  <si>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</si>
  <si>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</si>
  <si>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</si>
  <si>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</si>
  <si>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</si>
  <si>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</si>
  <si>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</si>
  <si>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</si>
  <si>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</si>
  <si>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</si>
  <si>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</si>
  <si>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</si>
  <si>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</si>
  <si>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</si>
  <si>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</si>
  <si>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</si>
  <si>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</si>
  <si>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</si>
  <si>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</si>
  <si>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</si>
  <si>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</si>
  <si>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</si>
  <si>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</si>
  <si>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</si>
  <si>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</si>
  <si>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</si>
  <si>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</si>
  <si>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</si>
  <si>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</si>
  <si>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</si>
  <si>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</si>
  <si>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</si>
  <si>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</si>
  <si>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</si>
  <si>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</si>
  <si>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</si>
  <si>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</si>
  <si>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</si>
  <si>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</si>
  <si>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</si>
  <si>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</si>
  <si>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</si>
  <si>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</si>
  <si>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</si>
  <si>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</si>
  <si>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</si>
  <si>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</si>
  <si>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</si>
  <si>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</si>
  <si>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</si>
  <si>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</si>
  <si>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</si>
  <si>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</si>
  <si>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</si>
  <si>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</si>
  <si>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</si>
  <si>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</si>
  <si>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</si>
  <si>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</si>
  <si>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</si>
  <si>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</si>
  <si>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</si>
  <si>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</si>
  <si>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</si>
  <si>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</si>
  <si>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</si>
  <si>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</si>
  <si>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</si>
  <si>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</si>
  <si>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</si>
  <si>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</si>
  <si>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</si>
  <si>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</si>
  <si>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</si>
  <si>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</si>
  <si>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</si>
  <si>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</si>
  <si>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</si>
  <si>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</si>
  <si>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</si>
  <si>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</si>
  <si>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</si>
  <si>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</si>
  <si>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</si>
  <si>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</si>
  <si>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</si>
  <si>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</si>
  <si>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</si>
  <si>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</si>
  <si>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</si>
  <si>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</si>
  <si>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</si>
  <si>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</si>
  <si>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</si>
  <si>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</si>
  <si>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</si>
  <si>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</si>
  <si>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</si>
  <si>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</si>
  <si>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</si>
  <si>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</si>
  <si>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</si>
  <si>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</si>
  <si>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</si>
  <si>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</si>
  <si>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</si>
  <si>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</si>
  <si>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</si>
  <si>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</si>
  <si>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</si>
  <si>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</si>
  <si>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</si>
  <si>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</si>
  <si>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</si>
  <si>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</si>
  <si>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</si>
  <si>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</si>
  <si>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</si>
  <si>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</si>
  <si>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</si>
  <si>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</si>
  <si>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</si>
  <si>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</si>
  <si>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</si>
  <si>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</si>
  <si>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</si>
  <si>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</si>
  <si>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</si>
  <si>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</si>
  <si>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</si>
  <si>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</si>
  <si>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</si>
  <si>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</si>
  <si>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</si>
  <si>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</si>
  <si>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</si>
  <si>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</si>
  <si>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</si>
  <si>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</si>
  <si>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</si>
  <si>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</si>
  <si>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</si>
  <si>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</si>
  <si>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</si>
  <si>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</si>
  <si>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</si>
  <si>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</si>
  <si>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</si>
  <si>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</si>
  <si>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</si>
  <si>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</si>
  <si>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</si>
  <si>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</si>
  <si>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</si>
  <si>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</si>
  <si>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</si>
  <si>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</si>
  <si>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</si>
  <si>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</si>
  <si>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</si>
  <si>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</si>
  <si>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</si>
  <si>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</si>
  <si>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</si>
  <si>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</si>
  <si>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</si>
  <si>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</si>
  <si>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</si>
  <si>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</si>
  <si>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</si>
  <si>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</si>
  <si>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</si>
  <si>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</si>
  <si>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</si>
  <si>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</si>
  <si>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</si>
  <si>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</si>
  <si>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</si>
  <si>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</si>
  <si>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</si>
  <si>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</si>
  <si>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</si>
  <si>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</si>
  <si>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</si>
  <si>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</si>
  <si>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</si>
  <si>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</si>
  <si>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</si>
  <si>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</si>
  <si>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</si>
  <si>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</si>
  <si>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</si>
  <si>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</si>
  <si>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</si>
  <si>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</si>
  <si>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</si>
  <si>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</si>
  <si>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</si>
  <si>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</si>
  <si>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</si>
  <si>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</si>
  <si>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</si>
  <si>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</si>
  <si>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</si>
  <si>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</si>
  <si>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</si>
  <si>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</si>
  <si>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</si>
  <si>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</si>
  <si>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</si>
  <si>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</si>
  <si>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</si>
  <si>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</si>
  <si>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</si>
  <si>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</si>
  <si>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</si>
  <si>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</si>
  <si>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</si>
  <si>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</si>
  <si>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</si>
  <si>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</si>
  <si>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</si>
  <si>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</si>
  <si>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</si>
  <si>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</si>
  <si>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</si>
  <si>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</si>
  <si>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</si>
  <si>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</si>
  <si>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</si>
  <si>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</si>
  <si>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</si>
  <si>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</si>
  <si>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</si>
  <si>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</si>
  <si>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</si>
  <si>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</si>
  <si>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</si>
  <si>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</si>
  <si>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</si>
  <si>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</si>
  <si>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</si>
  <si>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</si>
  <si>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</si>
  <si>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</si>
  <si>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</si>
  <si>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</si>
  <si>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</si>
  <si>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</si>
  <si>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</si>
  <si>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</si>
  <si>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</si>
  <si>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</si>
  <si>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</si>
  <si>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</si>
  <si>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</si>
  <si>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</si>
  <si>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</si>
  <si>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</si>
  <si>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</si>
  <si>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</si>
  <si>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</si>
  <si>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</si>
  <si>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</si>
  <si>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</si>
  <si>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</si>
  <si>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</si>
  <si>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</si>
  <si>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</si>
  <si>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</si>
  <si>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</si>
  <si>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</si>
  <si>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</si>
  <si>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</si>
  <si>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</si>
  <si>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</si>
  <si>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</si>
  <si>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</si>
  <si>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</si>
  <si>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</si>
  <si>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</si>
  <si>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</si>
  <si>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</si>
  <si>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</si>
  <si>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</si>
  <si>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</si>
  <si>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</si>
  <si>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</si>
  <si>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</si>
  <si>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</si>
  <si>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</si>
  <si>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</si>
  <si>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</si>
  <si>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</si>
  <si>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</si>
  <si>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</si>
  <si>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</si>
  <si>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</si>
  <si>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</si>
  <si>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</si>
  <si>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</si>
  <si>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</si>
  <si>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</si>
  <si>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</si>
  <si>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</si>
  <si>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</si>
  <si>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</si>
  <si>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</si>
  <si>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</si>
  <si>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</si>
  <si>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</si>
  <si>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</si>
  <si>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</si>
  <si>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</si>
  <si>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</si>
  <si>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</si>
  <si>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</si>
  <si>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</si>
  <si>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</si>
  <si>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</si>
  <si>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</si>
  <si>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</si>
  <si>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</si>
  <si>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</si>
  <si>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</si>
  <si>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</si>
  <si>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</si>
  <si>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</si>
  <si>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</si>
  <si>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</si>
  <si>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</si>
  <si>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</si>
  <si>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</si>
  <si>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</si>
  <si>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</si>
  <si>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</si>
  <si>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</si>
  <si>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</si>
  <si>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</si>
  <si>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</si>
  <si>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</si>
  <si>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</si>
  <si>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</si>
  <si>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</si>
  <si>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</si>
  <si>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</si>
  <si>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</si>
  <si>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</si>
  <si>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</si>
  <si>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</si>
  <si>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</si>
  <si>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</si>
  <si>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</si>
  <si>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</si>
  <si>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</si>
  <si>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</si>
  <si>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</si>
  <si>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</si>
  <si>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</si>
  <si>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</si>
  <si>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</si>
  <si>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</si>
  <si>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</si>
  <si>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</si>
  <si>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</si>
  <si>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</si>
  <si>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</si>
  <si>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</si>
  <si>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</si>
  <si>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</si>
  <si>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</si>
  <si>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</si>
  <si>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</si>
  <si>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</si>
  <si>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</si>
  <si>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</si>
  <si>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</si>
  <si>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</si>
  <si>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</si>
  <si>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</si>
  <si>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</si>
  <si>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</si>
  <si>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</si>
  <si>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</si>
  <si>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</si>
  <si>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</si>
  <si>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</si>
  <si>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</si>
  <si>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</si>
  <si>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</si>
  <si>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</si>
  <si>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</si>
  <si>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</si>
  <si>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</si>
  <si>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</si>
  <si>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</si>
  <si>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</si>
  <si>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</si>
  <si>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</si>
  <si>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</si>
  <si>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</si>
  <si>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</si>
  <si>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</si>
  <si>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</si>
  <si>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</si>
  <si>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</si>
  <si>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</si>
  <si>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</si>
  <si>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</si>
  <si>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</si>
  <si>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</si>
  <si>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</si>
  <si>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</si>
  <si>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</si>
  <si>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</si>
  <si>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</si>
  <si>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</si>
  <si>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</si>
  <si>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</si>
  <si>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</si>
  <si>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</si>
  <si>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</si>
  <si>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</si>
  <si>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</si>
  <si>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</si>
  <si>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</si>
  <si>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</si>
  <si>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</si>
  <si>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</si>
  <si>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</si>
  <si>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</si>
  <si>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</si>
  <si>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</si>
  <si>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</si>
  <si>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</si>
  <si>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</si>
  <si>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</si>
  <si>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</si>
  <si>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</si>
  <si>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</si>
  <si>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</si>
  <si>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</si>
  <si>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</si>
  <si>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</si>
  <si>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</si>
  <si>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</si>
  <si>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</si>
  <si>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</si>
  <si>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</si>
  <si>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</si>
  <si>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</si>
  <si>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</si>
  <si>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</si>
  <si>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</si>
  <si>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</si>
  <si>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</si>
  <si>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</si>
  <si>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</si>
  <si>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</si>
  <si>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</si>
  <si>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</si>
  <si>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</si>
  <si>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</si>
  <si>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</si>
  <si>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</si>
  <si>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</si>
  <si>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</si>
  <si>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</si>
  <si>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</si>
  <si>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</si>
  <si>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</si>
  <si>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</si>
  <si>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</si>
  <si>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</si>
  <si>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</si>
  <si>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</si>
  <si>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</si>
  <si>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</si>
  <si>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</si>
  <si>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</si>
  <si>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</si>
  <si>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</si>
  <si>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</si>
  <si>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</si>
  <si>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</si>
  <si>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</si>
  <si>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</si>
  <si>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</si>
  <si>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</si>
  <si>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</si>
  <si>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</si>
  <si>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</si>
  <si>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</si>
  <si>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</si>
  <si>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</si>
  <si>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</si>
  <si>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</si>
  <si>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</si>
  <si>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</si>
  <si>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</si>
  <si>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</si>
  <si>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</si>
  <si>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</si>
  <si>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</si>
  <si>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</si>
  <si>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</si>
  <si>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</si>
  <si>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</si>
  <si>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</si>
  <si>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</si>
  <si>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</si>
  <si>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</si>
  <si>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</si>
  <si>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</si>
  <si>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</si>
  <si>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</si>
  <si>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</si>
  <si>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</si>
  <si>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</si>
  <si>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</si>
  <si>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</si>
  <si>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</si>
  <si>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</si>
  <si>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</si>
  <si>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</si>
  <si>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</si>
  <si>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</si>
  <si>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</si>
  <si>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</si>
  <si>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</si>
  <si>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</si>
  <si>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</si>
  <si>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</si>
  <si>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</si>
  <si>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</si>
  <si>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</si>
  <si>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</si>
  <si>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</si>
  <si>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</si>
  <si>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</si>
  <si>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</si>
  <si>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</si>
  <si>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</si>
  <si>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</si>
  <si>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</si>
  <si>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</si>
  <si>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</si>
  <si>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</si>
  <si>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</si>
  <si>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</si>
  <si>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</si>
  <si>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</si>
  <si>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</si>
  <si>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</si>
  <si>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</si>
  <si>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</si>
  <si>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</si>
  <si>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</si>
  <si>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</si>
  <si>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</si>
  <si>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</si>
  <si>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</si>
  <si>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</si>
  <si>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</si>
  <si>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</si>
  <si>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</si>
  <si>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</si>
  <si>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</si>
  <si>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</si>
  <si>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</si>
  <si>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</si>
  <si>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</si>
  <si>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</si>
  <si>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</si>
  <si>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</si>
  <si>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</si>
  <si>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</si>
  <si>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</si>
  <si>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</si>
  <si>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</si>
  <si>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</si>
  <si>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</si>
  <si>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</si>
  <si>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</si>
  <si>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</si>
  <si>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</si>
  <si>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</si>
  <si>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</si>
  <si>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</si>
  <si>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</si>
  <si>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</si>
  <si>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</si>
  <si>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</si>
  <si>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</si>
  <si>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</si>
  <si>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</si>
  <si>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</si>
  <si>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</si>
  <si>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</si>
  <si>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</si>
  <si>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</si>
  <si>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</si>
  <si>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</si>
  <si>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</si>
  <si>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</si>
  <si>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</si>
  <si>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</si>
  <si>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</si>
  <si>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</si>
  <si>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</si>
  <si>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</si>
  <si>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</si>
  <si>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</si>
  <si>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</si>
  <si>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</si>
  <si>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</si>
  <si>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</si>
  <si>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</si>
  <si>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</si>
  <si>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</si>
  <si>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</si>
  <si>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</si>
  <si>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</si>
  <si>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</si>
  <si>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</si>
  <si>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</si>
  <si>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</si>
  <si>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</si>
  <si>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</si>
  <si>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</si>
  <si>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</si>
  <si>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</si>
  <si>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</si>
  <si>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</si>
  <si>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</si>
  <si>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</si>
  <si>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</si>
  <si>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</si>
  <si>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</si>
  <si>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</si>
  <si>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</si>
  <si>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</si>
  <si>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</si>
  <si>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</si>
  <si>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</si>
  <si>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</si>
  <si>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</si>
  <si>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</si>
  <si>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</si>
  <si>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</si>
  <si>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</si>
  <si>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</si>
  <si>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</si>
  <si>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</si>
  <si>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</si>
  <si>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</si>
  <si>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</si>
  <si>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</si>
  <si>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</si>
  <si>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</si>
  <si>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</si>
  <si>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</si>
  <si>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</si>
  <si>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</si>
  <si>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</si>
  <si>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</si>
  <si>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</si>
  <si>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</si>
  <si>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</si>
  <si>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</si>
  <si>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</si>
  <si>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</si>
  <si>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</si>
  <si>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</si>
  <si>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</si>
  <si>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</si>
  <si>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</si>
  <si>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</si>
  <si>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</si>
  <si>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</si>
  <si>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</si>
  <si>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</si>
  <si>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</si>
  <si>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</si>
  <si>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</si>
  <si>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</si>
  <si>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</si>
  <si>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</si>
  <si>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</si>
  <si>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</si>
  <si>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</si>
  <si>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</si>
  <si>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</si>
  <si>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</si>
  <si>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</si>
  <si>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</si>
  <si>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</si>
  <si>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</si>
  <si>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</si>
  <si>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</si>
  <si>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</si>
  <si>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</si>
  <si>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</si>
  <si>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</si>
  <si>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</si>
  <si>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</si>
  <si>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</si>
  <si>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</si>
  <si>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</si>
  <si>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</si>
  <si>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</si>
  <si>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</si>
  <si>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</si>
  <si>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</si>
  <si>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</si>
  <si>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</si>
  <si>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</si>
  <si>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</si>
  <si>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</si>
  <si>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</si>
  <si>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</si>
  <si>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</si>
  <si>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</si>
  <si>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</si>
  <si>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</si>
  <si>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</si>
  <si>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</si>
  <si>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</si>
  <si>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</si>
  <si>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</si>
  <si>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</si>
  <si>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</si>
  <si>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</si>
  <si>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</si>
  <si>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</si>
  <si>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</si>
  <si>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</si>
  <si>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</si>
  <si>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</si>
  <si>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</si>
  <si>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</si>
  <si>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</si>
  <si>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</si>
  <si>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</si>
  <si>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</si>
  <si>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</si>
  <si>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</si>
  <si>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</si>
  <si>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</si>
  <si>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</si>
  <si>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</si>
  <si>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</si>
  <si>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</si>
  <si>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</si>
  <si>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</si>
  <si>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</si>
  <si>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</si>
  <si>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</si>
  <si>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</si>
  <si>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</si>
  <si>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</si>
  <si>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</si>
  <si>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</si>
  <si>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</si>
  <si>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</si>
  <si>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</si>
  <si>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</si>
  <si>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</si>
  <si>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</si>
  <si>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</si>
  <si>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</si>
  <si>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</si>
  <si>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</si>
  <si>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</si>
  <si>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</si>
  <si>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</si>
  <si>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</si>
  <si>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</si>
  <si>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</si>
  <si>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</si>
  <si>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</si>
  <si>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</si>
  <si>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</si>
  <si>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</si>
  <si>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</si>
  <si>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</si>
  <si>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</si>
  <si>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</si>
  <si>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</si>
  <si>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</si>
  <si>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</si>
  <si>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</si>
  <si>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</si>
  <si>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</si>
  <si>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</si>
  <si>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</si>
  <si>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</si>
  <si>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</si>
  <si>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</si>
  <si>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</si>
  <si>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</si>
  <si>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</si>
  <si>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</si>
  <si>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</si>
  <si>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</si>
  <si>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</si>
  <si>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</si>
  <si>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</si>
  <si>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</si>
  <si>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</si>
  <si>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</si>
  <si>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</si>
  <si>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</si>
  <si>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</si>
  <si>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</si>
  <si>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</si>
  <si>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</si>
  <si>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</si>
  <si>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</si>
  <si>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</si>
  <si>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</si>
  <si>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</si>
  <si>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</si>
  <si>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</si>
  <si>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</si>
  <si>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</si>
  <si>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</si>
  <si>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</si>
  <si>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</si>
  <si>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</si>
  <si>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</si>
  <si>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</si>
  <si>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</si>
  <si>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</si>
  <si>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</si>
  <si>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</si>
  <si>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</si>
  <si>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</si>
  <si>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</si>
  <si>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</si>
  <si>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</si>
  <si>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</si>
  <si>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</si>
  <si>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</si>
  <si>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</si>
  <si>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</si>
  <si>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</si>
  <si>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</si>
  <si>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</si>
  <si>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</si>
  <si>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</si>
  <si>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</si>
  <si>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</si>
  <si>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</si>
  <si>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</si>
  <si>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</si>
  <si>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</si>
  <si>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</si>
  <si>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</si>
  <si>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</si>
  <si>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</si>
  <si>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</si>
  <si>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</si>
  <si>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</si>
  <si>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</si>
  <si>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</si>
  <si>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</si>
  <si>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</si>
  <si>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</si>
  <si>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</si>
  <si>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</si>
  <si>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</si>
  <si>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</si>
  <si>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</si>
  <si>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</si>
  <si>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</si>
  <si>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</si>
  <si>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</si>
  <si>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</si>
  <si>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</si>
  <si>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</si>
  <si>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</si>
  <si>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</si>
  <si>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</si>
  <si>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</si>
  <si>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</si>
  <si>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</si>
  <si>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</si>
  <si>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</si>
  <si>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</si>
  <si>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</si>
  <si>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</si>
  <si>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</si>
  <si>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</si>
  <si>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</si>
  <si>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</si>
  <si>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</si>
  <si>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</si>
  <si>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</si>
  <si>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</si>
  <si>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</si>
  <si>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</si>
  <si>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</si>
  <si>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</si>
  <si>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</si>
  <si>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</si>
  <si>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</si>
  <si>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</si>
  <si>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</si>
  <si>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</si>
  <si>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</si>
  <si>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</si>
  <si>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</si>
  <si>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</si>
  <si>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</si>
  <si>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</si>
  <si>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</si>
  <si>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</si>
  <si>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</si>
  <si>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</si>
  <si>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</si>
  <si>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</si>
  <si>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</si>
  <si>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</si>
  <si>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</si>
  <si>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</si>
  <si>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</si>
  <si>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</si>
  <si>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</si>
  <si>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</si>
  <si>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</si>
  <si>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</si>
  <si>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</si>
  <si>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</si>
  <si>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</si>
  <si>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</si>
  <si>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</si>
  <si>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</si>
  <si>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</si>
  <si>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</si>
  <si>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</si>
  <si>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</si>
  <si>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</si>
  <si>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</si>
  <si>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</si>
  <si>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</si>
  <si>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</si>
  <si>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</si>
  <si>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</si>
  <si>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</si>
  <si>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</si>
  <si>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</si>
  <si>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</si>
  <si>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</si>
  <si>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</si>
  <si>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</si>
  <si>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</si>
  <si>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</si>
  <si>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</si>
  <si>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</si>
  <si>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</si>
  <si>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</si>
  <si>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</si>
  <si>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</si>
  <si>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</si>
  <si>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</si>
  <si>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</si>
  <si>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</si>
  <si>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</si>
  <si>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</si>
  <si>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</si>
  <si>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</si>
  <si>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</si>
  <si>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</si>
  <si>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</si>
  <si>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</si>
  <si>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</si>
  <si>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</si>
  <si>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</si>
  <si>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</si>
  <si>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</si>
  <si>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</si>
  <si>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</si>
  <si>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</si>
  <si>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</si>
  <si>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</si>
  <si>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</si>
  <si>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</si>
  <si>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</si>
  <si>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</si>
  <si>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</si>
  <si>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</si>
  <si>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</si>
  <si>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</si>
  <si>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</si>
  <si>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</si>
  <si>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</si>
  <si>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</si>
  <si>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</si>
  <si>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</si>
  <si>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</si>
  <si>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</si>
  <si>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</si>
  <si>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</si>
  <si>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</si>
  <si>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</si>
  <si>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</si>
  <si>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</si>
  <si>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</si>
  <si>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</si>
  <si>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</si>
  <si>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</si>
  <si>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</si>
  <si>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</si>
  <si>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</si>
  <si>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</si>
  <si>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</si>
  <si>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</si>
  <si>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</si>
  <si>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</si>
  <si>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</si>
  <si>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</si>
  <si>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</si>
  <si>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</si>
  <si>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</si>
  <si>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</si>
  <si>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</si>
  <si>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</si>
  <si>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</si>
  <si>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</si>
  <si>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</si>
  <si>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</si>
  <si>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</si>
  <si>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</si>
  <si>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</si>
  <si>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</si>
  <si>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</si>
  <si>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</si>
  <si>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</si>
  <si>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</si>
  <si>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</si>
  <si>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</si>
  <si>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</si>
  <si>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</si>
  <si>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</si>
  <si>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</si>
  <si>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</si>
  <si>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</si>
  <si>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</si>
  <si>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</si>
  <si>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</si>
  <si>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</si>
  <si>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</si>
  <si>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</si>
  <si>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</si>
  <si>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</si>
  <si>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</si>
  <si>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</si>
  <si>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</si>
  <si>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</si>
  <si>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</si>
  <si>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</si>
  <si>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</si>
  <si>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</si>
  <si>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</si>
  <si>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</si>
  <si>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</si>
  <si>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</si>
  <si>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</si>
  <si>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</si>
  <si>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</si>
  <si>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</si>
  <si>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</si>
  <si>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</si>
  <si>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</si>
  <si>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</si>
  <si>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</si>
  <si>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</si>
  <si>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</si>
  <si>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</si>
  <si>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</si>
  <si>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</si>
  <si>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</si>
  <si>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</si>
  <si>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</si>
  <si>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</si>
  <si>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</si>
  <si>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</si>
  <si>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</si>
  <si>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</si>
  <si>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</si>
  <si>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</si>
  <si>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</si>
  <si>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</si>
  <si>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</si>
  <si>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</si>
  <si>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</si>
  <si>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</si>
  <si>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</si>
  <si>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</si>
  <si>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</si>
  <si>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</si>
  <si>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</si>
  <si>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</si>
  <si>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</si>
  <si>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</si>
  <si>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</si>
  <si>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</si>
  <si>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</si>
  <si>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</si>
  <si>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</si>
  <si>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</si>
  <si>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</si>
  <si>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</si>
  <si>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</si>
  <si>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</si>
  <si>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</si>
  <si>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</si>
  <si>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</si>
  <si>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</si>
  <si>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</si>
  <si>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</si>
  <si>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</si>
  <si>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</si>
  <si>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</si>
  <si>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</si>
  <si>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</si>
  <si>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</si>
  <si>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</si>
  <si>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</si>
  <si>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</si>
  <si>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</si>
  <si>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</si>
  <si>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</si>
  <si>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</si>
  <si>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</si>
  <si>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</si>
  <si>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</si>
  <si>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</si>
  <si>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</si>
  <si>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</si>
  <si>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</si>
  <si>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</si>
  <si>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</si>
  <si>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</si>
  <si>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</si>
  <si>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</si>
  <si>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</si>
  <si>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</si>
  <si>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</si>
  <si>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</si>
  <si>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</si>
  <si>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</si>
  <si>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</si>
  <si>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</si>
  <si>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</si>
  <si>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</si>
  <si>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</si>
  <si>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</si>
  <si>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</si>
  <si>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</si>
  <si>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</si>
  <si>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</si>
  <si>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</si>
  <si>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</si>
  <si>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</si>
  <si>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</si>
  <si>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</si>
  <si>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</si>
  <si>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</si>
  <si>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</si>
  <si>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</si>
  <si>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</si>
  <si>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</si>
  <si>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</si>
  <si>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</si>
  <si>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</si>
  <si>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</si>
  <si>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</si>
  <si>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</si>
  <si>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</si>
  <si>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</si>
  <si>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</si>
  <si>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</si>
  <si>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</si>
  <si>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</si>
  <si>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</si>
  <si>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</si>
  <si>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</si>
  <si>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</si>
  <si>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</si>
  <si>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</si>
  <si>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</si>
  <si>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</si>
  <si>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</si>
  <si>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</si>
  <si>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</si>
  <si>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</si>
  <si>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</si>
  <si>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</si>
  <si>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</si>
  <si>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</si>
  <si>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</si>
  <si>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</si>
  <si>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</si>
  <si>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</si>
  <si>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</si>
  <si>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</si>
  <si>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</si>
  <si>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</si>
  <si>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</si>
  <si>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</si>
  <si>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</si>
  <si>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</si>
  <si>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</si>
  <si>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</si>
  <si>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</si>
  <si>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</si>
  <si>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</si>
  <si>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</si>
  <si>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</si>
  <si>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</si>
  <si>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</si>
  <si>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</si>
  <si>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</si>
  <si>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</si>
  <si>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</si>
  <si>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</si>
  <si>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</si>
  <si>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</si>
  <si>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</si>
  <si>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</si>
  <si>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</si>
  <si>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</si>
  <si>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</si>
  <si>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</si>
  <si>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</si>
  <si>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</si>
  <si>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</si>
  <si>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</si>
  <si>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</si>
  <si>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</si>
  <si>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</si>
  <si>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</si>
  <si>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</si>
  <si>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</si>
  <si>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</si>
  <si>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</si>
  <si>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</si>
  <si>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</si>
  <si>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</si>
  <si>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</si>
  <si>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</si>
  <si>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</si>
  <si>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</si>
  <si>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</si>
  <si>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</si>
  <si>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</si>
  <si>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</si>
  <si>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</si>
  <si>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</si>
  <si>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</si>
  <si>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</si>
  <si>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</si>
  <si>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</si>
  <si>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</si>
  <si>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</si>
  <si>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</si>
  <si>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</si>
  <si>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</si>
  <si>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</si>
  <si>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</si>
  <si>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</si>
  <si>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</si>
  <si>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</si>
  <si>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</si>
  <si>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</si>
  <si>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</si>
  <si>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</si>
  <si>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</si>
  <si>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</si>
  <si>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</si>
  <si>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</si>
  <si>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</si>
  <si>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</si>
  <si>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</si>
  <si>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</si>
  <si>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</si>
  <si>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</si>
  <si>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</si>
  <si>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</si>
  <si>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</si>
  <si>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</si>
  <si>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</si>
  <si>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</si>
  <si>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</si>
  <si>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</si>
  <si>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</si>
  <si>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</si>
  <si>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</si>
  <si>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</si>
  <si>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</si>
  <si>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</si>
  <si>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</si>
  <si>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</si>
  <si>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</si>
  <si>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</si>
  <si>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</si>
  <si>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</si>
  <si>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</si>
  <si>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</si>
  <si>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</si>
  <si>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</si>
  <si>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</si>
  <si>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</si>
  <si>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</si>
  <si>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</si>
  <si>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</si>
  <si>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</si>
  <si>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</si>
  <si>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</si>
  <si>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</si>
  <si>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</si>
  <si>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</si>
  <si>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</si>
  <si>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</si>
  <si>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</si>
  <si>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</si>
  <si>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</si>
  <si>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</si>
  <si>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</si>
  <si>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</si>
  <si>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</si>
  <si>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</si>
  <si>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</si>
  <si>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</si>
  <si>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</si>
  <si>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</si>
  <si>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</si>
  <si>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</si>
  <si>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</si>
  <si>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</si>
  <si>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</si>
  <si>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</si>
  <si>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</si>
  <si>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</si>
  <si>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</si>
  <si>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</si>
  <si>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</si>
  <si>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</si>
  <si>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</si>
  <si>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</si>
  <si>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</si>
  <si>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</si>
  <si>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</si>
  <si>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</si>
  <si>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</si>
  <si>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</si>
  <si>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</si>
  <si>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</si>
  <si>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</si>
  <si>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</si>
  <si>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</si>
  <si>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</si>
  <si>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</si>
  <si>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</si>
  <si>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</si>
  <si>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</si>
  <si>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</si>
  <si>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</si>
  <si>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</si>
  <si>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</si>
  <si>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</si>
  <si>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</si>
  <si>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</si>
  <si>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</si>
  <si>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</si>
  <si>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</si>
  <si>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</si>
  <si>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</si>
  <si>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</si>
  <si>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</si>
  <si>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</si>
  <si>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</si>
  <si>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</si>
  <si>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</si>
  <si>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</si>
  <si>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</si>
  <si>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</si>
  <si>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</si>
  <si>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</si>
  <si>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</si>
  <si>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</si>
  <si>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</si>
  <si>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</si>
  <si>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</si>
  <si>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</si>
  <si>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</si>
  <si>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</si>
  <si>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</si>
  <si>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</si>
  <si>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</si>
  <si>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</si>
  <si>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</si>
  <si>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</si>
  <si>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</si>
  <si>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</si>
  <si>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</si>
  <si>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</si>
  <si>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</si>
  <si>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</si>
  <si>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</si>
  <si>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</si>
  <si>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</si>
  <si>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</si>
  <si>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</si>
  <si>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</si>
  <si>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</si>
  <si>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</si>
  <si>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</si>
  <si>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</si>
  <si>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</si>
  <si>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</si>
  <si>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</si>
  <si>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</si>
  <si>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</si>
  <si>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</si>
  <si>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</si>
  <si>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</si>
  <si>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</si>
  <si>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</si>
  <si>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</si>
  <si>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</si>
  <si>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</si>
  <si>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</si>
  <si>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</si>
  <si>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</si>
  <si>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</si>
  <si>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</si>
  <si>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</si>
  <si>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</si>
  <si>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</si>
  <si>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</si>
  <si>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</si>
  <si>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</si>
  <si>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</si>
  <si>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</si>
  <si>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</si>
  <si>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</si>
  <si>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</si>
  <si>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</si>
  <si>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</si>
  <si>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</si>
  <si>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</si>
  <si>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</si>
  <si>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</si>
  <si>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</si>
  <si>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</si>
  <si>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</si>
  <si>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</si>
  <si>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</si>
  <si>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</si>
  <si>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</si>
  <si>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</si>
  <si>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</si>
  <si>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</si>
  <si>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</si>
  <si>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</si>
  <si>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</si>
  <si>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</si>
  <si>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</si>
  <si>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</si>
  <si>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</si>
  <si>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</si>
  <si>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</si>
  <si>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</si>
  <si>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</si>
  <si>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</si>
  <si>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</si>
  <si>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</si>
  <si>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</si>
  <si>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</si>
  <si>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</si>
  <si>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</si>
  <si>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</si>
  <si>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</si>
  <si>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</si>
  <si>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</si>
  <si>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</si>
  <si>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</si>
  <si>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</si>
  <si>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</si>
  <si>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</si>
  <si>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</si>
  <si>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</si>
  <si>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</si>
  <si>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</si>
  <si>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</si>
  <si>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</si>
  <si>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</si>
  <si>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</si>
  <si>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</si>
  <si>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</si>
  <si>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</si>
  <si>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</si>
  <si>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</si>
  <si>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</si>
  <si>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</si>
  <si>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</si>
  <si>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</si>
  <si>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</si>
  <si>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</si>
  <si>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</si>
  <si>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</si>
  <si>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</si>
  <si>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</si>
  <si>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</si>
  <si>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</si>
  <si>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</si>
  <si>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</si>
  <si>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</si>
  <si>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</si>
  <si>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</si>
  <si>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</si>
  <si>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</si>
  <si>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</si>
  <si>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</si>
  <si>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</si>
  <si>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</si>
  <si>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</si>
  <si>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</si>
  <si>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</si>
  <si>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</si>
  <si>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</si>
  <si>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</si>
  <si>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</si>
  <si>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</si>
  <si>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</si>
  <si>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</si>
  <si>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</si>
  <si>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</si>
  <si>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</si>
  <si>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</si>
  <si>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</si>
  <si>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</si>
  <si>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</si>
  <si>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</si>
  <si>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</si>
  <si>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</si>
  <si>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</si>
  <si>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</si>
  <si>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</si>
  <si>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</si>
  <si>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</si>
  <si>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</si>
  <si>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</si>
  <si>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</si>
  <si>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</si>
  <si>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</si>
  <si>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</si>
  <si>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</si>
  <si>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</si>
  <si>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</si>
  <si>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</si>
  <si>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</si>
  <si>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</si>
  <si>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</si>
  <si>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</si>
  <si>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</si>
  <si>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</si>
  <si>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</si>
  <si>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</si>
  <si>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</si>
  <si>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</si>
  <si>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</si>
  <si>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</si>
  <si>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</si>
  <si>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</si>
  <si>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</si>
  <si>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</si>
  <si>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</si>
  <si>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</si>
  <si>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</si>
  <si>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</si>
  <si>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</si>
  <si>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</si>
  <si>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</si>
  <si>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</si>
  <si>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</si>
  <si>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</si>
  <si>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</si>
  <si>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</si>
  <si>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</si>
  <si>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</si>
  <si>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</si>
  <si>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</si>
  <si>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</si>
  <si>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</si>
  <si>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</si>
  <si>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</si>
  <si>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</si>
  <si>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</si>
  <si>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</si>
  <si>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</si>
  <si>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</si>
  <si>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</si>
  <si>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</si>
  <si>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</si>
  <si>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</si>
  <si>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</si>
  <si>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</si>
  <si>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</si>
  <si>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</si>
  <si>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</si>
  <si>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</si>
  <si>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</si>
  <si>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</si>
  <si>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</si>
  <si>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</si>
  <si>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</si>
  <si>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</si>
  <si>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</si>
  <si>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</si>
  <si>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</si>
  <si>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</si>
  <si>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</si>
  <si>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</si>
  <si>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</si>
  <si>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</si>
  <si>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</si>
  <si>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</si>
  <si>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</si>
  <si>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</si>
  <si>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</si>
  <si>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</si>
  <si>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</si>
  <si>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</si>
  <si>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</si>
  <si>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</si>
  <si>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</si>
  <si>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</si>
  <si>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</si>
  <si>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</si>
  <si>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</si>
  <si>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</si>
  <si>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</si>
  <si>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</si>
  <si>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</si>
  <si>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</si>
  <si>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</si>
  <si>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</si>
  <si>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</si>
  <si>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</si>
  <si>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</si>
  <si>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</si>
  <si>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</si>
  <si>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</si>
  <si>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</si>
  <si>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</si>
  <si>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</si>
  <si>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</si>
  <si>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</si>
  <si>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</si>
  <si>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</si>
  <si>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</si>
  <si>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</si>
  <si>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</si>
  <si>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</si>
  <si>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</si>
  <si>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</si>
  <si>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</si>
  <si>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</si>
  <si>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</si>
  <si>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</si>
  <si>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</si>
  <si>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</si>
  <si>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</si>
  <si>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</si>
  <si>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</si>
  <si>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</si>
  <si>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</si>
  <si>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</si>
  <si>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</si>
  <si>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</si>
  <si>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</si>
  <si>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</si>
  <si>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</si>
  <si>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</si>
  <si>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</si>
  <si>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</si>
  <si>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</si>
  <si>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</si>
  <si>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</si>
  <si>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</si>
  <si>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</si>
  <si>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</si>
  <si>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</si>
  <si>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</si>
  <si>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</si>
  <si>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</si>
  <si>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</si>
  <si>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</si>
  <si>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</si>
  <si>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</si>
  <si>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</si>
  <si>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</si>
  <si>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</si>
  <si>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</si>
  <si>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</si>
  <si>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</si>
  <si>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</si>
  <si>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</si>
  <si>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</si>
  <si>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</si>
  <si>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</si>
  <si>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</si>
  <si>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</si>
  <si>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</si>
  <si>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</si>
  <si>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</si>
  <si>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</si>
  <si>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</si>
  <si>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</si>
  <si>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</si>
  <si>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</si>
  <si>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</si>
  <si>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</si>
  <si>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</si>
  <si>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</si>
  <si>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</si>
  <si>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</si>
  <si>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</si>
  <si>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</si>
  <si>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</si>
  <si>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</si>
  <si>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</si>
  <si>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</si>
  <si>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</si>
  <si>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</si>
  <si>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</si>
  <si>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</si>
  <si>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</si>
  <si>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</si>
  <si>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</si>
  <si>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</si>
  <si>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</si>
  <si>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</si>
  <si>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</si>
  <si>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</si>
  <si>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</si>
  <si>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</si>
  <si>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</si>
  <si>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</si>
  <si>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</si>
  <si>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</si>
  <si>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</si>
  <si>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</si>
  <si>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</si>
  <si>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</si>
  <si>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</si>
  <si>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</si>
  <si>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</si>
  <si>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</si>
  <si>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</si>
  <si>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</si>
  <si>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</si>
  <si>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</si>
  <si>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</si>
  <si>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</si>
  <si>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</si>
  <si>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</si>
  <si>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</si>
  <si>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</si>
  <si>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</si>
  <si>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</si>
  <si>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</si>
  <si>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</si>
  <si>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</si>
  <si>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</si>
  <si>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</si>
  <si>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</si>
  <si>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</si>
  <si>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</si>
  <si>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</si>
  <si>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</si>
  <si>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</si>
  <si>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</si>
  <si>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</si>
  <si>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</si>
  <si>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</si>
  <si>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</si>
  <si>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</si>
  <si>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</si>
  <si>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</si>
  <si>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</si>
  <si>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</si>
  <si>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</si>
  <si>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</si>
  <si>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</si>
  <si>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</si>
  <si>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</si>
  <si>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</si>
  <si>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</si>
  <si>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</si>
  <si>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</si>
  <si>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</si>
  <si>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</si>
  <si>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</si>
  <si>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</si>
  <si>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</si>
  <si>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</si>
  <si>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</si>
  <si>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</si>
  <si>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</si>
  <si>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</si>
  <si>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</si>
  <si>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</si>
  <si>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</si>
  <si>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</si>
  <si>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</si>
  <si>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</si>
  <si>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</si>
  <si>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</si>
  <si>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</si>
  <si>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</si>
  <si>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</si>
  <si>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</si>
  <si>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</si>
  <si>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</si>
  <si>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</si>
  <si>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</si>
  <si>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</si>
  <si>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</si>
  <si>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</si>
  <si>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</si>
  <si>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</si>
  <si>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</si>
  <si>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</si>
  <si>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</si>
  <si>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</si>
  <si>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</si>
  <si>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</si>
  <si>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</si>
  <si>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</si>
  <si>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</si>
  <si>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</si>
  <si>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</si>
  <si>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</si>
  <si>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</si>
  <si>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</si>
  <si>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</si>
  <si>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</si>
  <si>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</si>
  <si>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</si>
  <si>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</si>
  <si>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</si>
  <si>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</si>
  <si>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</si>
  <si>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</si>
  <si>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</si>
  <si>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</si>
  <si>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</si>
  <si>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</si>
  <si>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</si>
  <si>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</si>
  <si>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</si>
  <si>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</si>
  <si>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</si>
  <si>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</si>
  <si>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</si>
  <si>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</si>
  <si>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</si>
  <si>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</si>
  <si>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</si>
  <si>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</si>
  <si>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</si>
  <si>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</si>
  <si>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</si>
  <si>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</si>
  <si>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</si>
  <si>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</si>
  <si>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</si>
  <si>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</si>
  <si>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</si>
  <si>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</si>
  <si>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</si>
  <si>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</si>
  <si>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</si>
  <si>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</si>
  <si>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</si>
  <si>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</si>
  <si>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</si>
  <si>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</si>
  <si>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</si>
  <si>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</si>
  <si>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</si>
  <si>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</si>
  <si>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</si>
  <si>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</si>
  <si>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</si>
  <si>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</si>
  <si>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</si>
  <si>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</si>
  <si>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</si>
  <si>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</si>
  <si>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</si>
  <si>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</si>
  <si>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</si>
  <si>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</si>
  <si>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</si>
  <si>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</si>
  <si>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</si>
  <si>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</si>
  <si>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</si>
  <si>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</si>
  <si>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</si>
  <si>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</si>
  <si>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</si>
  <si>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</si>
  <si>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</si>
  <si>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</si>
  <si>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</si>
  <si>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</si>
  <si>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</si>
  <si>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</si>
  <si>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</si>
  <si>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</si>
  <si>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</si>
  <si>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</si>
  <si>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</si>
  <si>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</si>
  <si>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</si>
  <si>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</si>
  <si>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</si>
  <si>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</si>
  <si>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</si>
  <si>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</si>
  <si>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</si>
  <si>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</si>
  <si>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</si>
  <si>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</si>
  <si>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</si>
  <si>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</si>
  <si>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</si>
  <si>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</si>
  <si>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</si>
  <si>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</si>
  <si>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</si>
  <si>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</si>
  <si>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</si>
  <si>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</si>
  <si>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</si>
  <si>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</si>
  <si>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</si>
  <si>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</si>
  <si>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</si>
  <si>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</si>
  <si>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</si>
  <si>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</si>
  <si>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</si>
  <si>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</si>
  <si>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</si>
  <si>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</si>
  <si>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</si>
  <si>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</si>
  <si>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</si>
  <si>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</si>
  <si>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</si>
  <si>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</si>
  <si>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</si>
  <si>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</si>
  <si>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</si>
  <si>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</si>
  <si>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</si>
  <si>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</si>
  <si>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</si>
  <si>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</si>
  <si>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</si>
  <si>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</si>
  <si>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</si>
  <si>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</si>
  <si>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</si>
  <si>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</si>
  <si>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</si>
  <si>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</si>
  <si>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</si>
  <si>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</si>
  <si>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</si>
  <si>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</si>
  <si>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</si>
  <si>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</si>
  <si>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</si>
  <si>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</si>
  <si>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</si>
  <si>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</si>
  <si>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</si>
  <si>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</si>
  <si>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</si>
  <si>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</si>
  <si>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</si>
  <si>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</si>
  <si>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</si>
  <si>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</si>
  <si>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</si>
  <si>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</si>
  <si>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</si>
  <si>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</si>
  <si>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</si>
  <si>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</si>
  <si>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</si>
  <si>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</si>
  <si>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</si>
  <si>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</si>
  <si>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</si>
  <si>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</si>
  <si>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</si>
  <si>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</si>
  <si>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</si>
  <si>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</si>
  <si>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</si>
  <si>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</si>
  <si>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</si>
  <si>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</si>
  <si>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</si>
  <si>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</si>
  <si>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</si>
  <si>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</si>
  <si>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</si>
  <si>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</si>
  <si>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</si>
  <si>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</si>
  <si>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</si>
  <si>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</si>
  <si>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</si>
  <si>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</si>
  <si>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</si>
  <si>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</si>
  <si>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</si>
  <si>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</si>
  <si>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</si>
  <si>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</si>
  <si>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</si>
  <si>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</si>
  <si>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</si>
  <si>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</si>
  <si>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</si>
  <si>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</si>
  <si>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</si>
  <si>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</si>
  <si>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</si>
  <si>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</si>
  <si>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</si>
  <si>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</si>
  <si>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</si>
  <si>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</si>
  <si>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</si>
  <si>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</si>
  <si>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</si>
  <si>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</si>
  <si>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</si>
  <si>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</si>
  <si>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</si>
  <si>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</si>
  <si>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</si>
  <si>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</si>
  <si>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</si>
  <si>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</si>
  <si>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</si>
  <si>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</si>
  <si>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</si>
  <si>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</si>
  <si>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</si>
  <si>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</si>
  <si>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</si>
  <si>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</si>
  <si>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</si>
  <si>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</si>
  <si>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</si>
  <si>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</si>
  <si>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</si>
  <si>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</si>
  <si>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</si>
  <si>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</si>
  <si>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</si>
  <si>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</si>
  <si>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</si>
  <si>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</si>
  <si>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</si>
  <si>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</si>
  <si>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</si>
  <si>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</si>
  <si>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</si>
  <si>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</si>
  <si>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</si>
  <si>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</si>
  <si>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</si>
  <si>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</si>
  <si>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</si>
  <si>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</si>
  <si>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</si>
  <si>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</si>
  <si>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</si>
  <si>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</si>
  <si>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</si>
  <si>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</si>
  <si>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</si>
  <si>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</si>
  <si>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</si>
  <si>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</si>
  <si>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</si>
  <si>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</si>
  <si>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</si>
  <si>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</si>
  <si>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</si>
  <si>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</si>
  <si>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</si>
  <si>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</si>
  <si>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</si>
  <si>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</si>
  <si>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</si>
  <si>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</si>
  <si>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</si>
  <si>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</si>
  <si>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</si>
  <si>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</si>
  <si>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</si>
  <si>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</si>
  <si>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</si>
  <si>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</si>
  <si>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</si>
  <si>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</si>
  <si>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</si>
  <si>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</si>
  <si>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</si>
  <si>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</si>
  <si>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</si>
  <si>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</si>
  <si>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</si>
  <si>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</si>
  <si>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</si>
  <si>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</si>
  <si>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</si>
  <si>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</si>
  <si>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</si>
  <si>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</si>
  <si>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</si>
  <si>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</si>
  <si>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</si>
  <si>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</si>
  <si>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</si>
  <si>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</si>
  <si>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</si>
  <si>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</si>
  <si>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</si>
  <si>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</si>
  <si>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</si>
  <si>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</si>
  <si>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</si>
  <si>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</si>
  <si>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</si>
  <si>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</si>
  <si>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</si>
  <si>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</si>
  <si>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</si>
  <si>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</si>
  <si>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</si>
  <si>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</si>
  <si>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</si>
  <si>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</si>
  <si>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</si>
  <si>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</si>
  <si>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</si>
  <si>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</si>
  <si>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</si>
  <si>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</si>
  <si>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</si>
  <si>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</si>
  <si>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</si>
  <si>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</si>
  <si>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</si>
  <si>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</si>
  <si>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</si>
  <si>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</si>
  <si>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</si>
  <si>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</si>
  <si>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</si>
  <si>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</si>
  <si>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</si>
  <si>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</si>
  <si>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</si>
  <si>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</si>
  <si>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</si>
  <si>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</si>
  <si>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</si>
  <si>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</si>
  <si>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</si>
  <si>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</si>
  <si>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</si>
  <si>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</si>
  <si>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</si>
  <si>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</si>
  <si>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</si>
  <si>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</si>
  <si>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</si>
  <si>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</si>
  <si>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</si>
  <si>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</si>
  <si>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</si>
  <si>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</si>
  <si>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</si>
  <si>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</si>
  <si>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</si>
  <si>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</si>
  <si>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</si>
  <si>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</si>
  <si>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</si>
  <si>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</si>
  <si>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</si>
  <si>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</si>
  <si>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</si>
  <si>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</si>
  <si>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</si>
  <si>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</si>
  <si>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</si>
  <si>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</si>
  <si>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</si>
  <si>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</si>
  <si>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</si>
  <si>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</si>
  <si>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</si>
  <si>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</si>
  <si>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</si>
  <si>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</si>
  <si>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</si>
  <si>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</si>
  <si>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</si>
  <si>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</si>
  <si>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</si>
  <si>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</si>
  <si>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</si>
  <si>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</si>
  <si>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</si>
  <si>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</si>
  <si>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</si>
  <si>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</si>
  <si>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</si>
  <si>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</si>
  <si>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</si>
  <si>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</si>
  <si>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</si>
  <si>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</si>
  <si>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</si>
  <si>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</si>
  <si>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</si>
  <si>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</si>
  <si>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</si>
  <si>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</si>
  <si>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</si>
  <si>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</si>
  <si>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</si>
  <si>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</si>
  <si>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</si>
  <si>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</si>
  <si>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</si>
  <si>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</si>
  <si>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</si>
  <si>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</si>
  <si>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</si>
  <si>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</si>
  <si>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</si>
  <si>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</si>
  <si>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</si>
  <si>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</si>
  <si>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</si>
  <si>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</si>
  <si>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</si>
  <si>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</si>
  <si>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</si>
  <si>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</si>
  <si>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</si>
  <si>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</si>
  <si>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</si>
  <si>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</si>
  <si>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</si>
  <si>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</si>
  <si>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</si>
  <si>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</si>
  <si>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</si>
  <si>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</si>
  <si>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</si>
  <si>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</si>
  <si>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</si>
  <si>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</si>
  <si>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</si>
  <si>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</si>
  <si>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</si>
  <si>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</si>
  <si>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</si>
  <si>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</si>
  <si>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</si>
  <si>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</si>
  <si>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</si>
  <si>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</si>
  <si>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</si>
  <si>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</si>
  <si>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</si>
  <si>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</si>
  <si>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</si>
  <si>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</si>
  <si>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</si>
  <si>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</si>
  <si>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</si>
  <si>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</si>
  <si>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</si>
  <si>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</si>
  <si>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</si>
  <si>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</si>
  <si>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</si>
  <si>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</si>
  <si>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</si>
  <si>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</si>
  <si>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</si>
  <si>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</si>
  <si>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</si>
  <si>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</si>
  <si>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</si>
  <si>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</si>
  <si>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</si>
  <si>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</si>
  <si>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</si>
  <si>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</si>
  <si>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</si>
  <si>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</si>
  <si>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</si>
  <si>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</si>
  <si>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</si>
  <si>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</si>
  <si>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</si>
  <si>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</si>
  <si>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</si>
  <si>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</si>
  <si>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</si>
  <si>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</si>
  <si>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</si>
  <si>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</si>
  <si>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</si>
  <si>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</si>
  <si>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</si>
  <si>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</si>
  <si>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</si>
  <si>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</si>
  <si>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</si>
  <si>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</si>
  <si>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</si>
  <si>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</si>
  <si>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</si>
  <si>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</si>
  <si>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</si>
  <si>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</si>
  <si>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</si>
  <si>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</si>
  <si>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</si>
  <si>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</si>
  <si>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</si>
  <si>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</si>
  <si>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</si>
  <si>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</si>
  <si>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</si>
  <si>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</si>
  <si>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</si>
  <si>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</si>
  <si>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</si>
  <si>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</si>
  <si>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</si>
  <si>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</si>
  <si>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</si>
  <si>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</si>
  <si>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</si>
  <si>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</si>
  <si>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</si>
  <si>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</si>
  <si>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</si>
  <si>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</si>
  <si>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</si>
  <si>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</si>
  <si>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</si>
  <si>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</si>
  <si>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</si>
  <si>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</si>
  <si>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</si>
  <si>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</si>
  <si>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</si>
  <si>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</si>
  <si>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</si>
  <si>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</si>
  <si>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</si>
  <si>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</si>
  <si>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</si>
  <si>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</si>
  <si>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</si>
  <si>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</si>
  <si>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</si>
  <si>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</si>
  <si>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</si>
  <si>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</si>
  <si>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</si>
  <si>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</si>
  <si>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</si>
  <si>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</si>
  <si>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</si>
  <si>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</si>
  <si>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</si>
  <si>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</si>
  <si>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</si>
  <si>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</si>
  <si>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</si>
  <si>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</si>
  <si>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</si>
  <si>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</si>
  <si>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</si>
  <si>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</si>
  <si>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</si>
  <si>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</si>
  <si>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</si>
  <si>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</si>
  <si>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</si>
  <si>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</si>
  <si>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</si>
  <si>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</si>
  <si>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</si>
  <si>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</si>
  <si>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</si>
  <si>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</si>
  <si>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</si>
  <si>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</si>
  <si>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</si>
  <si>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</si>
  <si>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</si>
  <si>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</si>
  <si>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</si>
  <si>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</si>
  <si>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</si>
  <si>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</si>
  <si>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</si>
  <si>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</si>
  <si>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</si>
  <si>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</si>
  <si>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</si>
  <si>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</si>
  <si>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</si>
  <si>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</si>
  <si>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</si>
  <si>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</si>
  <si>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</si>
  <si>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</si>
  <si>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</si>
  <si>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</si>
  <si>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</si>
  <si>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</si>
  <si>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</si>
  <si>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</si>
  <si>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</si>
  <si>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</si>
  <si>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</si>
  <si>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</si>
  <si>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</si>
  <si>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</si>
  <si>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</si>
  <si>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</si>
  <si>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</si>
  <si>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</si>
  <si>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</si>
  <si>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</si>
  <si>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</si>
  <si>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</si>
  <si>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</si>
  <si>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</si>
  <si>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</si>
  <si>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</si>
  <si>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</si>
  <si>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</si>
  <si>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</si>
  <si>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</si>
  <si>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</si>
  <si>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</si>
  <si>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</si>
  <si>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</si>
  <si>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</si>
  <si>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</si>
  <si>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</si>
  <si>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</si>
  <si>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</si>
  <si>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</si>
  <si>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</si>
  <si>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</si>
  <si>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</si>
  <si>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</si>
  <si>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</si>
  <si>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</si>
  <si>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</si>
  <si>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</si>
  <si>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</si>
  <si>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</si>
  <si>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</si>
  <si>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</si>
  <si>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</si>
  <si>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</si>
  <si>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</si>
  <si>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</si>
  <si>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</si>
  <si>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</si>
  <si>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</si>
  <si>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</si>
  <si>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</si>
  <si>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</si>
  <si>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</si>
  <si>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</si>
  <si>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</si>
  <si>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</si>
  <si>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</si>
  <si>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</si>
  <si>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</si>
  <si>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</si>
  <si>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</si>
  <si>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</si>
  <si>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</si>
  <si>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</si>
  <si>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</si>
  <si>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</si>
  <si>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</si>
  <si>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</si>
  <si>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</si>
  <si>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</si>
  <si>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</si>
  <si>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</si>
  <si>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</si>
  <si>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</si>
  <si>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</si>
  <si>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</si>
  <si>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</si>
  <si>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</si>
  <si>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</si>
  <si>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</si>
  <si>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</si>
  <si>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</si>
  <si>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</si>
  <si>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</si>
  <si>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</si>
  <si>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</si>
  <si>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</si>
  <si>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</si>
  <si>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</si>
  <si>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</si>
  <si>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</si>
  <si>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</si>
  <si>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</si>
  <si>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</si>
  <si>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</si>
  <si>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</si>
  <si>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</si>
  <si>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</si>
  <si>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</si>
  <si>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</si>
  <si>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</si>
  <si>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</si>
  <si>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</si>
  <si>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</si>
  <si>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</si>
  <si>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</si>
  <si>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</si>
  <si>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</si>
  <si>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</si>
  <si>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</si>
  <si>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</si>
  <si>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</si>
  <si>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</si>
  <si>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</si>
  <si>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</si>
  <si>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</si>
  <si>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</si>
  <si>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</si>
  <si>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</si>
  <si>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</si>
  <si>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</si>
  <si>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</si>
  <si>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</si>
  <si>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</si>
  <si>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</si>
  <si>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</si>
  <si>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</si>
  <si>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</si>
  <si>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</si>
  <si>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</si>
  <si>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</si>
  <si>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</si>
  <si>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</si>
  <si>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</si>
  <si>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</si>
  <si>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</si>
  <si>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</si>
  <si>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</si>
  <si>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</si>
  <si>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</si>
  <si>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</si>
  <si>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</si>
  <si>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</si>
  <si>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</si>
  <si>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</si>
  <si>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</si>
  <si>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</si>
  <si>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</si>
  <si>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</si>
  <si>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</si>
  <si>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</si>
  <si>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</si>
  <si>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</si>
  <si>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</si>
  <si>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</si>
  <si>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</si>
  <si>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</si>
  <si>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</si>
  <si>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</si>
  <si>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</si>
  <si>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</si>
  <si>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</si>
  <si>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</si>
  <si>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</si>
  <si>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</si>
  <si>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</si>
  <si>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</si>
  <si>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</si>
  <si>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</si>
  <si>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</si>
  <si>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</si>
  <si>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</si>
  <si>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</si>
  <si>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</si>
  <si>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</si>
  <si>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</si>
  <si>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</si>
  <si>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</si>
  <si>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</si>
  <si>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</si>
  <si>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</si>
  <si>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</si>
  <si>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</si>
  <si>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</si>
  <si>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</si>
  <si>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</si>
  <si>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</si>
  <si>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</si>
  <si>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</si>
  <si>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</si>
  <si>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</si>
  <si>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</si>
  <si>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</si>
  <si>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</si>
  <si>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</si>
  <si>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</si>
  <si>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</si>
  <si>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</si>
  <si>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</si>
  <si>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</si>
  <si>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</si>
  <si>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</si>
  <si>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</si>
  <si>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</si>
  <si>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</si>
  <si>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</si>
  <si>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</si>
  <si>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</si>
  <si>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</si>
  <si>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</si>
  <si>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</si>
  <si>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</si>
  <si>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</si>
  <si>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</si>
  <si>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</si>
  <si>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</si>
  <si>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</si>
  <si>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</si>
  <si>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</si>
  <si>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</si>
  <si>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</si>
  <si>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</si>
  <si>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</si>
  <si>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</si>
  <si>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</si>
  <si>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</si>
  <si>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</si>
  <si>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</si>
  <si>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</si>
  <si>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</si>
  <si>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</si>
  <si>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</si>
  <si>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</si>
  <si>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</si>
  <si>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</si>
  <si>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</si>
  <si>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</si>
  <si>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</si>
  <si>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</si>
  <si>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</si>
  <si>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</si>
  <si>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</si>
  <si>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</si>
  <si>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</si>
  <si>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</si>
  <si>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</si>
  <si>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</si>
  <si>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</si>
  <si>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</si>
  <si>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</si>
  <si>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</si>
  <si>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</si>
  <si>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</si>
  <si>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</si>
  <si>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</si>
  <si>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</si>
  <si>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</si>
  <si>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</si>
  <si>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</si>
  <si>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</si>
  <si>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</si>
  <si>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</si>
  <si>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</si>
  <si>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</si>
  <si>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</si>
  <si>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</si>
  <si>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</si>
  <si>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</si>
  <si>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</si>
  <si>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</si>
  <si>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</si>
  <si>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</si>
  <si>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</si>
  <si>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</si>
  <si>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</si>
  <si>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</si>
  <si>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</si>
  <si>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</si>
  <si>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</si>
  <si>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</si>
  <si>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</si>
  <si>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</si>
  <si>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</si>
  <si>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</si>
  <si>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</si>
  <si>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</si>
  <si>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</si>
  <si>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</si>
  <si>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</si>
  <si>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</si>
  <si>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</si>
  <si>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</si>
  <si>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</si>
  <si>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</si>
  <si>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</si>
  <si>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</si>
  <si>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</si>
  <si>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</si>
  <si>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</si>
  <si>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</si>
  <si>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</si>
  <si>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</si>
  <si>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</si>
  <si>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</si>
  <si>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</si>
  <si>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</si>
  <si>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</si>
  <si>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</si>
  <si>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</si>
  <si>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</si>
  <si>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</si>
  <si>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</si>
  <si>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</si>
  <si>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</si>
  <si>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</si>
  <si>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</si>
  <si>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</si>
  <si>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</si>
  <si>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</si>
  <si>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</si>
  <si>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</si>
  <si>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</si>
  <si>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</si>
  <si>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</si>
  <si>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</si>
  <si>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</si>
  <si>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</si>
  <si>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</si>
  <si>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</si>
  <si>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</si>
  <si>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</si>
  <si>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</si>
  <si>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</si>
  <si>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</si>
  <si>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</si>
  <si>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</si>
  <si>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</si>
  <si>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</si>
  <si>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</si>
  <si>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</si>
  <si>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</si>
  <si>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</si>
  <si>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</si>
  <si>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</si>
  <si>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</si>
  <si>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</si>
  <si>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</si>
  <si>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</si>
  <si>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</si>
  <si>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</si>
  <si>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</si>
  <si>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</si>
  <si>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</si>
  <si>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</si>
  <si>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</si>
  <si>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</si>
  <si>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</si>
  <si>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</si>
  <si>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</si>
  <si>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</si>
  <si>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</si>
  <si>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</si>
  <si>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</si>
  <si>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</si>
  <si>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</si>
  <si>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</si>
  <si>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</si>
  <si>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</si>
  <si>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</si>
  <si>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</si>
  <si>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</si>
  <si>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</si>
  <si>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</si>
  <si>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</si>
  <si>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</si>
  <si>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</si>
  <si>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</si>
  <si>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</si>
  <si>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</si>
  <si>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</si>
  <si>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</si>
  <si>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</si>
  <si>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</si>
  <si>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</si>
  <si>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</si>
  <si>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</si>
  <si>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</si>
  <si>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</si>
  <si>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</si>
  <si>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</si>
  <si>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</si>
  <si>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</si>
  <si>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</si>
  <si>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</si>
  <si>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</si>
  <si>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</si>
  <si>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</si>
  <si>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</si>
  <si>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</si>
  <si>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</si>
  <si>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</si>
  <si>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</si>
  <si>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</si>
  <si>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</si>
  <si>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</si>
  <si>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</si>
  <si>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</si>
  <si>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</si>
  <si>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</si>
  <si>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</si>
  <si>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</si>
  <si>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</si>
  <si>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</si>
  <si>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</si>
  <si>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</si>
  <si>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</si>
  <si>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</si>
  <si>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</si>
  <si>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</si>
  <si>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</si>
  <si>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</si>
  <si>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</si>
  <si>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</si>
  <si>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</si>
  <si>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</si>
  <si>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</si>
  <si>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</si>
  <si>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</si>
  <si>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</si>
  <si>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</si>
  <si>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</si>
  <si>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</si>
  <si>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</si>
  <si>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</si>
  <si>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</si>
  <si>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</si>
  <si>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</si>
  <si>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</si>
  <si>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</si>
  <si>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</si>
  <si>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</si>
  <si>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</si>
  <si>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</si>
  <si>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</si>
  <si>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</si>
  <si>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</si>
  <si>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</si>
  <si>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</si>
  <si>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</si>
  <si>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</si>
  <si>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</si>
  <si>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</si>
  <si>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</si>
  <si>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</si>
  <si>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</si>
  <si>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</si>
  <si>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</si>
  <si>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</si>
  <si>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</si>
  <si>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</si>
  <si>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</si>
  <si>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</si>
  <si>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</si>
  <si>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</si>
  <si>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</si>
  <si>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</si>
  <si>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</si>
  <si>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</si>
  <si>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</si>
  <si>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</si>
  <si>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</si>
  <si>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</si>
  <si>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</si>
  <si>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</si>
  <si>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</si>
  <si>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</si>
  <si>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</si>
  <si>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</si>
  <si>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</si>
  <si>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</si>
  <si>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</si>
  <si>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</si>
  <si>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</si>
  <si>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</si>
  <si>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</si>
  <si>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</si>
  <si>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</si>
  <si>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</si>
  <si>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</si>
  <si>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</si>
  <si>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</si>
  <si>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</si>
  <si>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</si>
  <si>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</si>
  <si>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</si>
  <si>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</si>
  <si>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</si>
  <si>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</si>
  <si>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</si>
  <si>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</si>
  <si>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</si>
  <si>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</si>
  <si>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</si>
  <si>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</si>
  <si>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</si>
  <si>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</si>
  <si>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</si>
  <si>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</si>
  <si>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</si>
  <si>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</si>
  <si>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</si>
  <si>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</si>
  <si>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</si>
  <si>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</si>
  <si>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</si>
  <si>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</si>
  <si>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</si>
  <si>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</si>
  <si>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</si>
  <si>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</si>
  <si>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</si>
  <si>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</si>
  <si>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</si>
  <si>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</si>
  <si>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</si>
  <si>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</si>
  <si>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</si>
  <si>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</si>
  <si>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</si>
  <si>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</si>
  <si>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</si>
  <si>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</si>
  <si>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</si>
  <si>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</si>
  <si>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</si>
  <si>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</si>
  <si>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</si>
  <si>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</si>
  <si>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</si>
  <si>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</si>
  <si>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</si>
  <si>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</si>
  <si>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</si>
  <si>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</si>
  <si>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</si>
  <si>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</si>
  <si>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</si>
  <si>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</si>
  <si>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</si>
  <si>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</si>
  <si>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</si>
  <si>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</si>
  <si>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</si>
  <si>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</si>
  <si>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</si>
  <si>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</si>
  <si>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</si>
  <si>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</si>
  <si>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</si>
  <si>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</si>
  <si>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</si>
  <si>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</si>
  <si>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</si>
  <si>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</si>
  <si>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</si>
  <si>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</si>
  <si>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</si>
  <si>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</si>
  <si>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</si>
  <si>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</si>
  <si>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</si>
  <si>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</si>
  <si>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</si>
  <si>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</si>
  <si>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</si>
  <si>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</si>
  <si>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</si>
  <si>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</si>
  <si>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</si>
  <si>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</si>
  <si>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</si>
  <si>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</si>
  <si>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</si>
  <si>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</si>
  <si>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</si>
  <si>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</si>
  <si>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</si>
  <si>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</si>
  <si>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</si>
  <si>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</si>
  <si>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</si>
  <si>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</si>
  <si>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</si>
  <si>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</si>
  <si>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</si>
  <si>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</si>
  <si>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</si>
  <si>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</si>
  <si>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</si>
  <si>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</si>
  <si>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</si>
  <si>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</si>
  <si>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</si>
  <si>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</si>
  <si>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</si>
  <si>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</si>
  <si>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</si>
  <si>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</si>
  <si>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</si>
  <si>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</si>
  <si>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</si>
  <si>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</si>
  <si>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</si>
  <si>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</si>
  <si>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</si>
  <si>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</si>
  <si>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</si>
  <si>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</si>
  <si>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</si>
  <si>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</si>
  <si>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</si>
  <si>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</si>
  <si>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</si>
  <si>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</si>
  <si>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</si>
  <si>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</si>
  <si>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</si>
  <si>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</si>
  <si>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</si>
  <si>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</si>
  <si>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</si>
  <si>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</si>
  <si>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</si>
  <si>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</si>
  <si>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</si>
  <si>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</si>
  <si>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</si>
  <si>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</si>
  <si>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</si>
  <si>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</si>
  <si>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</si>
  <si>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</si>
  <si>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</si>
  <si>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</si>
  <si>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</si>
  <si>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</si>
  <si>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</si>
  <si>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</si>
  <si>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</si>
  <si>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</si>
  <si>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</si>
  <si>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</si>
  <si>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</si>
  <si>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</si>
  <si>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</si>
  <si>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</si>
  <si>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</si>
  <si>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</si>
  <si>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</si>
  <si>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</si>
  <si>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</si>
  <si>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</si>
  <si>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</si>
  <si>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</si>
  <si>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</si>
  <si>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</si>
  <si>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</si>
  <si>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</si>
  <si>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</si>
  <si>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</si>
  <si>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</si>
  <si>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</si>
  <si>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</si>
  <si>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</si>
  <si>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</si>
  <si>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</si>
  <si>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</si>
  <si>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</si>
  <si>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</si>
  <si>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</si>
  <si>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</si>
  <si>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</si>
  <si>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</si>
  <si>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</si>
  <si>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</si>
  <si>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</si>
  <si>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</si>
  <si>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</si>
  <si>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</si>
  <si>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</si>
  <si>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</si>
  <si>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</si>
  <si>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</si>
  <si>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</si>
  <si>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</si>
  <si>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</si>
  <si>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</si>
  <si>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</si>
  <si>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</si>
  <si>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</si>
  <si>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</si>
  <si>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</si>
  <si>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</si>
  <si>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</si>
  <si>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</si>
  <si>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</si>
  <si>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</si>
  <si>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</si>
  <si>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</si>
  <si>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</si>
  <si>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</si>
  <si>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</si>
  <si>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</si>
  <si>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</si>
  <si>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</si>
  <si>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</si>
  <si>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</si>
  <si>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</si>
  <si>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</si>
  <si>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</si>
  <si>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</si>
  <si>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</si>
  <si>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</si>
  <si>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</si>
  <si>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</si>
  <si>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</si>
  <si>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</si>
  <si>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</si>
  <si>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</si>
  <si>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</si>
  <si>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</si>
  <si>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</si>
  <si>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</si>
  <si>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</si>
  <si>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</si>
  <si>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</si>
  <si>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</si>
  <si>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</si>
  <si>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</si>
  <si>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</si>
  <si>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</si>
  <si>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</si>
  <si>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</si>
  <si>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</si>
  <si>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</si>
  <si>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</si>
  <si>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</si>
  <si>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</si>
  <si>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</si>
  <si>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</si>
  <si>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</si>
  <si>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</si>
  <si>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</si>
  <si>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</si>
  <si>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</si>
  <si>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</si>
  <si>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</si>
  <si>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</si>
  <si>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</si>
  <si>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</si>
  <si>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</si>
  <si>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</si>
  <si>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</si>
  <si>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</si>
  <si>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</si>
  <si>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</si>
  <si>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</si>
  <si>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</si>
  <si>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</si>
  <si>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</si>
  <si>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</si>
  <si>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</si>
  <si>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</si>
  <si>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</si>
  <si>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</si>
  <si>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</si>
  <si>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</si>
  <si>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</si>
  <si>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</si>
  <si>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</si>
  <si>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</si>
  <si>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</si>
  <si>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</si>
  <si>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</si>
  <si>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</si>
  <si>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</si>
  <si>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</si>
  <si>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</si>
  <si>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</si>
  <si>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</si>
  <si>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</si>
  <si>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</si>
  <si>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</si>
  <si>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</si>
  <si>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</si>
  <si>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</si>
  <si>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</si>
  <si>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</si>
  <si>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</si>
  <si>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</si>
  <si>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</si>
  <si>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</si>
  <si>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</si>
  <si>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</si>
  <si>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</si>
  <si>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</si>
  <si>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</si>
  <si>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</si>
  <si>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</si>
  <si>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</si>
  <si>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</si>
  <si>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</si>
  <si>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</si>
  <si>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</si>
  <si>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</si>
  <si>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</si>
  <si>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</si>
  <si>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</si>
  <si>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</si>
  <si>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</si>
  <si>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</si>
  <si>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</si>
  <si>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</si>
  <si>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</si>
  <si>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</si>
  <si>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</si>
  <si>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</si>
  <si>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</si>
  <si>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</si>
  <si>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</si>
  <si>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</si>
  <si>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</si>
  <si>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</si>
  <si>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</si>
  <si>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</si>
  <si>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</si>
  <si>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</si>
  <si>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</si>
  <si>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</si>
  <si>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</si>
  <si>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</si>
  <si>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</si>
  <si>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</si>
  <si>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</si>
  <si>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</si>
  <si>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</si>
  <si>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</si>
  <si>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</si>
  <si>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</si>
  <si>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</si>
  <si>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</si>
  <si>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</si>
  <si>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</si>
  <si>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</si>
  <si>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</si>
  <si>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</si>
  <si>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</si>
  <si>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</si>
  <si>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</si>
  <si>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</si>
  <si>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</si>
  <si>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</si>
  <si>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</si>
  <si>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</si>
  <si>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</si>
  <si>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</si>
  <si>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</si>
  <si>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</si>
  <si>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</si>
  <si>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</si>
  <si>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</si>
  <si>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</si>
  <si>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</si>
  <si>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</si>
  <si>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</si>
  <si>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</si>
  <si>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</si>
  <si>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</si>
  <si>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</si>
  <si>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</si>
  <si>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</si>
  <si>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</si>
  <si>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</si>
  <si>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</si>
  <si>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</si>
  <si>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</si>
  <si>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</si>
  <si>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</si>
  <si>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</si>
  <si>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</si>
  <si>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</si>
  <si>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</si>
  <si>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</si>
  <si>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</si>
  <si>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</si>
  <si>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</si>
  <si>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</si>
  <si>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</si>
  <si>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</si>
  <si>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</si>
  <si>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</si>
  <si>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</si>
  <si>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</si>
  <si>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</si>
  <si>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</si>
  <si>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</si>
  <si>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</si>
  <si>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</si>
  <si>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</si>
  <si>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</si>
  <si>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</si>
  <si>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</si>
  <si>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</si>
  <si>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</si>
  <si>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</si>
  <si>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</si>
  <si>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</si>
  <si>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</si>
  <si>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</si>
  <si>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</si>
  <si>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</si>
  <si>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</si>
  <si>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</si>
  <si>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</si>
  <si>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</si>
  <si>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</si>
  <si>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</si>
  <si>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</si>
  <si>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</si>
  <si>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</si>
  <si>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</si>
  <si>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</si>
  <si>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</si>
  <si>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</si>
  <si>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</si>
  <si>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</si>
  <si>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</si>
  <si>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</si>
  <si>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</si>
  <si>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</si>
  <si>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</si>
  <si>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</si>
  <si>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</si>
  <si>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</si>
  <si>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</si>
  <si>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</si>
  <si>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</si>
  <si>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</si>
  <si>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</si>
  <si>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</si>
  <si>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</si>
  <si>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</si>
  <si>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</si>
  <si>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</si>
  <si>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</si>
  <si>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</si>
  <si>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</si>
  <si>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</si>
  <si>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</si>
  <si>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</si>
  <si>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</si>
  <si>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</si>
  <si>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</si>
  <si>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</si>
  <si>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</si>
  <si>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</si>
  <si>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</si>
  <si>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</si>
  <si>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</si>
  <si>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</si>
  <si>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</si>
  <si>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</si>
  <si>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</si>
  <si>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</si>
  <si>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</si>
  <si>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</si>
  <si>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</si>
  <si>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</si>
  <si>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</si>
  <si>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</si>
  <si>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</si>
  <si>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</si>
  <si>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</si>
  <si>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</si>
  <si>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</si>
  <si>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</si>
  <si>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</si>
  <si>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</si>
  <si>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</si>
  <si>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</si>
  <si>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</si>
  <si>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</si>
  <si>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</si>
  <si>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</si>
  <si>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</si>
  <si>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</si>
  <si>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</si>
  <si>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</si>
  <si>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</si>
  <si>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</si>
  <si>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</si>
  <si>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</si>
  <si>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</si>
  <si>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</si>
  <si>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</si>
  <si>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</si>
  <si>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</si>
  <si>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</si>
  <si>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</si>
  <si>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</si>
  <si>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</si>
  <si>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</si>
  <si>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</si>
  <si>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</si>
  <si>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</si>
  <si>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</si>
  <si>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</si>
  <si>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</si>
  <si>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</si>
  <si>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</si>
  <si>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</si>
  <si>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</si>
  <si>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</si>
  <si>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</si>
  <si>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</si>
  <si>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</si>
  <si>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</si>
  <si>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</si>
  <si>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</si>
  <si>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</si>
  <si>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</si>
  <si>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</si>
  <si>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</si>
  <si>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</si>
  <si>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</si>
  <si>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</si>
  <si>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</si>
  <si>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</si>
  <si>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</si>
  <si>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</si>
  <si>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</si>
  <si>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</si>
  <si>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</si>
  <si>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</si>
  <si>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</si>
  <si>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</si>
  <si>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</si>
  <si>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</si>
  <si>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</si>
  <si>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</si>
  <si>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</si>
  <si>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</si>
  <si>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</si>
  <si>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</si>
  <si>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</si>
  <si>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</si>
  <si>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</si>
  <si>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</si>
  <si>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</si>
  <si>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</si>
  <si>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</si>
  <si>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</si>
  <si>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</si>
  <si>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</si>
  <si>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</si>
  <si>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</si>
  <si>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</si>
  <si>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</si>
  <si>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</si>
  <si>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</si>
  <si>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</si>
  <si>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</si>
  <si>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</si>
  <si>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</si>
  <si>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</si>
  <si>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</si>
  <si>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</si>
  <si>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</si>
  <si>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</si>
  <si>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</si>
  <si>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</si>
  <si>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</si>
  <si>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</si>
  <si>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</si>
  <si>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</si>
  <si>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</si>
  <si>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</si>
  <si>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</si>
  <si>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</si>
  <si>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</si>
  <si>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</si>
  <si>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</si>
  <si>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</si>
  <si>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</si>
  <si>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</si>
  <si>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</si>
  <si>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</si>
  <si>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</si>
  <si>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</si>
  <si>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</si>
  <si>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</si>
  <si>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</si>
  <si>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</si>
  <si>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</si>
  <si>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</si>
  <si>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</si>
  <si>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</si>
  <si>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</si>
  <si>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</si>
  <si>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</si>
  <si>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</si>
  <si>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</si>
  <si>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</si>
  <si>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</si>
  <si>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</si>
  <si>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</si>
  <si>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</si>
  <si>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</si>
  <si>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</si>
  <si>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</si>
  <si>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</si>
  <si>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</si>
  <si>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</si>
  <si>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</si>
  <si>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</si>
  <si>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</si>
  <si>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</si>
  <si>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</si>
  <si>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</si>
  <si>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</si>
  <si>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</si>
  <si>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</si>
  <si>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</si>
  <si>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</si>
  <si>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</si>
  <si>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</si>
  <si>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</si>
  <si>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</si>
  <si>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</si>
  <si>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</si>
  <si>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</si>
  <si>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</si>
  <si>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</si>
  <si>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</si>
  <si>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</si>
  <si>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</si>
  <si>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</si>
  <si>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</si>
  <si>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</si>
  <si>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</si>
  <si>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</si>
  <si>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</si>
  <si>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</si>
  <si>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</si>
  <si>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</si>
  <si>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</si>
  <si>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</si>
  <si>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</si>
  <si>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</si>
  <si>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</si>
  <si>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</si>
  <si>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</si>
  <si>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</si>
  <si>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</si>
  <si>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</si>
  <si>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</si>
  <si>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</si>
  <si>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</si>
  <si>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</si>
  <si>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</si>
  <si>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</si>
  <si>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</si>
  <si>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</si>
  <si>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</si>
  <si>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</si>
  <si>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</si>
  <si>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</si>
  <si>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</si>
  <si>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</si>
  <si>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</si>
  <si>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</si>
  <si>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</si>
  <si>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</si>
  <si>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</si>
  <si>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</si>
  <si>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</si>
  <si>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</si>
  <si>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</si>
  <si>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</si>
  <si>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</si>
  <si>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</si>
  <si>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</si>
  <si>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</si>
  <si>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</si>
  <si>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</si>
  <si>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</si>
  <si>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</si>
  <si>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</si>
  <si>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</si>
  <si>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</si>
  <si>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</si>
  <si>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</si>
  <si>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</si>
  <si>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</si>
  <si>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</si>
  <si>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</si>
  <si>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</si>
  <si>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</si>
  <si>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</si>
  <si>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</si>
  <si>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</si>
  <si>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</si>
  <si>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</si>
  <si>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</si>
  <si>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</si>
  <si>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</si>
  <si>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</si>
  <si>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</si>
  <si>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</si>
  <si>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</si>
  <si>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</si>
  <si>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</si>
  <si>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</si>
  <si>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</si>
  <si>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</si>
  <si>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</si>
  <si>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</si>
  <si>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</si>
  <si>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</si>
  <si>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</si>
  <si>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</si>
  <si>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</si>
  <si>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</si>
  <si>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</si>
  <si>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</si>
  <si>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</si>
  <si>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</si>
  <si>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</si>
  <si>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</si>
  <si>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</si>
  <si>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</si>
  <si>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</si>
  <si>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</si>
  <si>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</si>
  <si>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</si>
  <si>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</si>
  <si>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</si>
  <si>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</si>
  <si>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</si>
  <si>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</si>
  <si>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</si>
  <si>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</si>
  <si>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</si>
  <si>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</si>
  <si>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</si>
  <si>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</si>
  <si>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</si>
  <si>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</si>
  <si>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</si>
  <si>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</si>
  <si>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</si>
  <si>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</si>
  <si>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</si>
  <si>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</si>
  <si>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</si>
  <si>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</si>
  <si>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</si>
  <si>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</si>
  <si>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</si>
  <si>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</si>
  <si>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</si>
  <si>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</si>
  <si>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</si>
  <si>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</si>
  <si>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</si>
  <si>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</si>
  <si>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</si>
  <si>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</si>
  <si>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</si>
  <si>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</si>
  <si>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</si>
  <si>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</si>
  <si>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</si>
  <si>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</si>
  <si>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</si>
  <si>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</si>
  <si>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</si>
  <si>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</si>
  <si>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</si>
  <si>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</si>
  <si>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</si>
  <si>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</si>
  <si>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</si>
  <si>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</si>
  <si>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</si>
  <si>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</si>
  <si>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</si>
  <si>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</si>
  <si>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</si>
  <si>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</si>
  <si>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</si>
  <si>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</si>
  <si>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</si>
  <si>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</si>
  <si>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</si>
  <si>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</si>
  <si>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</si>
  <si>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</si>
  <si>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</si>
  <si>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</si>
  <si>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</si>
  <si>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</si>
  <si>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</si>
  <si>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</si>
  <si>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</si>
  <si>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</si>
  <si>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</si>
  <si>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</si>
  <si>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</si>
  <si>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</si>
  <si>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</si>
  <si>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</si>
  <si>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</si>
  <si>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</si>
  <si>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</si>
  <si>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</si>
  <si>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</si>
  <si>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</si>
  <si>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</si>
  <si>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</si>
  <si>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</si>
  <si>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</si>
  <si>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</si>
  <si>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</si>
  <si>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</si>
  <si>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</si>
  <si>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</si>
  <si>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</si>
  <si>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</si>
  <si>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</si>
  <si>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</si>
  <si>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</si>
  <si>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</si>
  <si>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</si>
  <si>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</si>
  <si>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</si>
  <si>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</si>
  <si>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</si>
  <si>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</si>
  <si>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</si>
  <si>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</si>
  <si>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</si>
  <si>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</si>
  <si>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</si>
  <si>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</si>
  <si>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</si>
  <si>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</si>
  <si>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</si>
  <si>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</si>
  <si>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</si>
  <si>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</si>
  <si>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</si>
  <si>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</si>
  <si>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</si>
  <si>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</si>
  <si>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</si>
  <si>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</si>
  <si>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</si>
  <si>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</si>
  <si>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</si>
  <si>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</si>
  <si>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</si>
  <si>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</si>
  <si>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</si>
  <si>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</si>
  <si>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</si>
  <si>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</si>
  <si>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</si>
  <si>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</si>
  <si>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</si>
  <si>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</si>
  <si>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</si>
  <si>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</si>
  <si>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</si>
  <si>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</si>
  <si>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</si>
  <si>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</si>
  <si>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</si>
  <si>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</si>
  <si>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</si>
  <si>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</si>
  <si>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</si>
  <si>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</si>
  <si>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</si>
  <si>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</si>
  <si>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</si>
  <si>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</si>
  <si>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</si>
  <si>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</si>
  <si>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</si>
  <si>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</si>
  <si>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</si>
  <si>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</si>
  <si>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</si>
  <si>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</si>
  <si>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</si>
  <si>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</si>
  <si>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</si>
  <si>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</si>
  <si>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</si>
  <si>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</si>
  <si>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</si>
  <si>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</si>
  <si>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</si>
  <si>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</si>
  <si>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</si>
  <si>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</si>
  <si>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</si>
  <si>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</si>
  <si>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</si>
  <si>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</si>
  <si>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</si>
  <si>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</si>
  <si>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</si>
  <si>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</si>
  <si>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</si>
  <si>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</si>
  <si>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</si>
  <si>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</si>
  <si>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</si>
  <si>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</si>
  <si>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</si>
  <si>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</si>
  <si>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</si>
  <si>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</si>
  <si>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</si>
  <si>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</si>
  <si>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</si>
  <si>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</si>
  <si>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</si>
  <si>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</si>
  <si>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</si>
  <si>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</si>
  <si>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</si>
  <si>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</si>
  <si>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</si>
  <si>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</si>
  <si>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</si>
  <si>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</si>
  <si>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</si>
  <si>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</si>
  <si>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</si>
  <si>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</si>
  <si>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</si>
  <si>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</si>
  <si>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</si>
  <si>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</si>
  <si>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</si>
  <si>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</si>
  <si>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</si>
  <si>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</si>
  <si>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</si>
  <si>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</si>
  <si>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</si>
  <si>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</si>
  <si>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</si>
  <si>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</si>
  <si>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</si>
  <si>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</si>
  <si>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</si>
  <si>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</si>
  <si>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</si>
  <si>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</si>
  <si>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</si>
  <si>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</si>
  <si>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</si>
  <si>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</si>
  <si>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</si>
  <si>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</si>
  <si>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</si>
  <si>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</si>
  <si>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</si>
  <si>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</si>
  <si>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</si>
  <si>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</si>
  <si>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</si>
  <si>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</si>
  <si>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</si>
  <si>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</si>
  <si>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</si>
  <si>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</si>
  <si>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</si>
  <si>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</si>
  <si>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</si>
  <si>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</si>
  <si>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</si>
  <si>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</si>
  <si>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</si>
  <si>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</si>
  <si>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</si>
  <si>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</si>
  <si>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</si>
  <si>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</si>
  <si>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</si>
  <si>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</si>
  <si>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</si>
  <si>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</si>
  <si>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</si>
  <si>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</si>
  <si>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</si>
  <si>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</si>
  <si>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</si>
  <si>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</si>
  <si>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</si>
  <si>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</si>
  <si>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</si>
  <si>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</si>
  <si>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</si>
  <si>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</si>
  <si>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</si>
  <si>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</si>
  <si>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</si>
  <si>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</si>
  <si>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</si>
  <si>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</si>
  <si>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</si>
  <si>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</si>
  <si>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</si>
  <si>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</si>
  <si>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</si>
  <si>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</si>
  <si>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</si>
  <si>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</si>
  <si>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</si>
  <si>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</si>
  <si>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</si>
  <si>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</si>
  <si>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</si>
  <si>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</si>
  <si>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</si>
  <si>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</si>
  <si>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</si>
  <si>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</si>
  <si>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</si>
  <si>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</si>
  <si>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</si>
  <si>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</si>
  <si>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</si>
  <si>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</si>
  <si>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</si>
  <si>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</si>
  <si>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</si>
  <si>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</si>
  <si>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</si>
  <si>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</si>
  <si>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</si>
  <si>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</si>
  <si>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</si>
  <si>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</si>
  <si>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</si>
  <si>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</si>
  <si>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</si>
  <si>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</si>
  <si>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</si>
  <si>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</si>
  <si>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</si>
  <si>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</si>
  <si>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</si>
  <si>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</si>
  <si>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</si>
  <si>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</si>
  <si>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</si>
  <si>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</si>
  <si>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</si>
  <si>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</si>
  <si>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</si>
  <si>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</si>
  <si>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</si>
  <si>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</si>
  <si>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</si>
  <si>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</si>
  <si>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</si>
  <si>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</si>
  <si>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</si>
  <si>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</si>
  <si>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</si>
  <si>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</si>
  <si>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</si>
  <si>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</si>
  <si>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</si>
  <si>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</si>
  <si>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</si>
  <si>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</si>
  <si>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</si>
  <si>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</si>
  <si>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</si>
  <si>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</si>
  <si>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</si>
  <si>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</si>
  <si>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</si>
  <si>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</si>
  <si>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</si>
  <si>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</si>
  <si>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</si>
  <si>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</si>
  <si>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</si>
  <si>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</si>
  <si>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</si>
  <si>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</si>
  <si>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</si>
  <si>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</si>
  <si>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</si>
  <si>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</si>
  <si>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</si>
  <si>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</si>
  <si>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</si>
  <si>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</si>
  <si>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</si>
  <si>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</si>
  <si>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</si>
  <si>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</si>
  <si>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</si>
  <si>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</si>
  <si>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</si>
  <si>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</si>
  <si>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</si>
  <si>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</si>
  <si>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</si>
  <si>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</si>
  <si>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</si>
  <si>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</si>
  <si>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</si>
  <si>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</si>
  <si>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</si>
  <si>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</si>
  <si>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</si>
  <si>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</si>
  <si>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</si>
  <si>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</si>
  <si>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</si>
  <si>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</si>
  <si>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</si>
  <si>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</si>
  <si>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</si>
  <si>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</si>
  <si>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</si>
  <si>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</si>
  <si>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</si>
  <si>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</si>
  <si>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</si>
  <si>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</si>
  <si>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</si>
  <si>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</si>
  <si>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</si>
  <si>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</si>
  <si>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</si>
  <si>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</si>
  <si>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</si>
  <si>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</si>
  <si>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</si>
  <si>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</si>
  <si>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</si>
  <si>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</si>
  <si>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</si>
  <si>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</si>
  <si>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</si>
  <si>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</si>
  <si>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</si>
  <si>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</si>
  <si>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</si>
  <si>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</si>
  <si>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</si>
  <si>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</si>
  <si>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</si>
  <si>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</si>
  <si>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</si>
  <si>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</si>
  <si>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</si>
  <si>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</si>
  <si>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</si>
  <si>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</si>
  <si>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</si>
  <si>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</si>
  <si>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</si>
  <si>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</si>
  <si>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</si>
  <si>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</si>
  <si>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</si>
  <si>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</si>
  <si>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</si>
  <si>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</si>
  <si>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</si>
  <si>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</si>
  <si>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</si>
  <si>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</si>
  <si>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</si>
  <si>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</si>
  <si>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</si>
  <si>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</si>
  <si>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</si>
  <si>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</si>
  <si>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</si>
  <si>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</si>
  <si>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</si>
  <si>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</si>
  <si>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</si>
  <si>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</si>
  <si>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</si>
  <si>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</si>
  <si>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</si>
  <si>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</si>
  <si>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</si>
  <si>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</si>
  <si>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</si>
  <si>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</si>
  <si>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</si>
  <si>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</si>
  <si>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</si>
  <si>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</si>
  <si>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</si>
  <si>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</si>
  <si>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</si>
  <si>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</si>
  <si>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</si>
  <si>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</si>
  <si>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</si>
  <si>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</si>
  <si>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</si>
  <si>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</si>
  <si>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</si>
  <si>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</si>
  <si>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</si>
  <si>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</si>
  <si>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</si>
  <si>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</si>
  <si>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</si>
  <si>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</si>
  <si>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</si>
  <si>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</si>
  <si>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</si>
  <si>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</si>
  <si>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</si>
  <si>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</si>
  <si>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</si>
  <si>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</si>
  <si>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</si>
  <si>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</si>
  <si>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</si>
  <si>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</si>
  <si>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</si>
  <si>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</si>
  <si>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</si>
  <si>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</si>
  <si>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</si>
  <si>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</si>
  <si>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</si>
  <si>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</si>
  <si>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</si>
  <si>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</si>
  <si>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</si>
  <si>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</si>
  <si>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</si>
  <si>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</si>
  <si>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</si>
  <si>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</si>
  <si>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</si>
  <si>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</si>
  <si>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</si>
  <si>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</si>
  <si>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</si>
  <si>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</si>
  <si>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</si>
  <si>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</si>
  <si>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</si>
  <si>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</si>
  <si>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</si>
  <si>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</si>
  <si>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</si>
  <si>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</si>
  <si>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</si>
  <si>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</si>
  <si>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</si>
  <si>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</si>
  <si>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</si>
  <si>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</si>
  <si>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</si>
  <si>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</si>
  <si>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</si>
  <si>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</si>
  <si>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</si>
  <si>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</si>
  <si>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</si>
  <si>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</si>
  <si>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</si>
  <si>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</si>
  <si>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</si>
  <si>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</si>
  <si>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</si>
  <si>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</si>
  <si>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</si>
  <si>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</si>
  <si>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</si>
  <si>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</si>
  <si>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</si>
  <si>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</si>
  <si>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</si>
  <si>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</si>
  <si>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</si>
  <si>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</si>
  <si>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</si>
  <si>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</si>
  <si>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</si>
  <si>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</si>
  <si>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</si>
  <si>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</si>
  <si>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</si>
  <si>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</si>
  <si>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</si>
  <si>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</si>
  <si>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</si>
  <si>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</si>
  <si>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</si>
  <si>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</si>
  <si>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</si>
  <si>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</si>
  <si>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</si>
  <si>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</si>
  <si>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</si>
  <si>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</si>
  <si>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</si>
  <si>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</si>
  <si>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</si>
  <si>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</si>
  <si>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</si>
  <si>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</si>
  <si>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</si>
  <si>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</si>
  <si>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</si>
  <si>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</si>
  <si>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</si>
  <si>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</si>
  <si>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</si>
  <si>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</si>
  <si>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</si>
  <si>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</si>
  <si>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</si>
  <si>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</si>
  <si>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</si>
  <si>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</si>
  <si>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</si>
  <si>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</si>
  <si>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</si>
  <si>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</si>
  <si>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</si>
  <si>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</si>
  <si>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</si>
  <si>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</si>
  <si>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</si>
  <si>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</si>
  <si>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</si>
  <si>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</si>
  <si>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</si>
  <si>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</si>
  <si>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</si>
  <si>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</si>
  <si>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</si>
  <si>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</si>
  <si>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</si>
  <si>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</si>
  <si>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</si>
  <si>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</si>
  <si>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</si>
  <si>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</si>
  <si>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</si>
  <si>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</si>
  <si>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</si>
  <si>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</si>
  <si>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</si>
  <si>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</si>
  <si>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</si>
  <si>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</si>
  <si>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</si>
  <si>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</si>
  <si>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</si>
  <si>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</si>
  <si>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</si>
  <si>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</si>
  <si>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</si>
  <si>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</si>
  <si>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</si>
  <si>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</si>
  <si>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</si>
  <si>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</si>
  <si>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</si>
  <si>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</si>
  <si>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</si>
  <si>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</si>
  <si>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</si>
  <si>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</si>
  <si>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</si>
  <si>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</si>
  <si>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</si>
  <si>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</si>
  <si>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</si>
  <si>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</si>
  <si>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</si>
  <si>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</si>
  <si>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</si>
  <si>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</si>
  <si>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</si>
  <si>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</si>
  <si>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</si>
  <si>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</si>
  <si>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</si>
  <si>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</si>
  <si>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</si>
  <si>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</si>
  <si>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</si>
  <si>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</si>
  <si>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</si>
  <si>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</si>
  <si>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</si>
  <si>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</si>
  <si>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</si>
  <si>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</si>
  <si>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</si>
  <si>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</si>
  <si>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</si>
  <si>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</si>
  <si>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</si>
  <si>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</si>
  <si>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</si>
  <si>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</si>
  <si>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</si>
  <si>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</si>
  <si>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</si>
  <si>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</si>
  <si>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</si>
  <si>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</si>
  <si>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</si>
  <si>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</si>
  <si>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</si>
  <si>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</si>
  <si>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</si>
  <si>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</si>
  <si>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</si>
  <si>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</si>
  <si>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</si>
  <si>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</si>
  <si>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</si>
  <si>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</si>
  <si>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</si>
  <si>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</si>
  <si>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</si>
  <si>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</si>
  <si>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</si>
  <si>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</si>
  <si>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</si>
  <si>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</si>
  <si>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</si>
  <si>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</si>
  <si>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</si>
  <si>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</si>
  <si>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</si>
  <si>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</si>
  <si>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</si>
  <si>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</si>
  <si>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</si>
  <si>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</si>
  <si>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</si>
  <si>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</si>
  <si>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</si>
  <si>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</si>
  <si>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</si>
  <si>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</si>
  <si>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</si>
  <si>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</si>
  <si>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</si>
  <si>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</si>
  <si>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</si>
  <si>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</si>
  <si>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</si>
  <si>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</si>
  <si>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</si>
  <si>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</si>
  <si>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</si>
  <si>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</si>
  <si>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</si>
  <si>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</si>
  <si>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</si>
  <si>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</si>
  <si>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</si>
  <si>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</si>
  <si>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</si>
  <si>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</si>
  <si>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</si>
  <si>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</si>
  <si>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</si>
  <si>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</si>
  <si>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</si>
  <si>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</si>
  <si>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</si>
  <si>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</si>
  <si>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</si>
  <si>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</si>
  <si>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</si>
  <si>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</si>
  <si>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</si>
  <si>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</si>
  <si>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</si>
  <si>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</si>
  <si>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</si>
  <si>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</si>
  <si>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</si>
  <si>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</si>
  <si>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</si>
  <si>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</si>
  <si>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</si>
  <si>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</si>
  <si>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</si>
  <si>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</si>
  <si>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</si>
  <si>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</si>
  <si>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</si>
  <si>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</si>
  <si>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</si>
  <si>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</si>
  <si>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</si>
  <si>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</si>
  <si>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</si>
  <si>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</si>
  <si>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</si>
  <si>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</si>
  <si>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</si>
  <si>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</si>
  <si>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</si>
  <si>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</si>
  <si>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</si>
  <si>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</si>
  <si>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</si>
  <si>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</si>
  <si>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</si>
  <si>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</si>
  <si>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</si>
  <si>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</si>
  <si>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</si>
  <si>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</si>
  <si>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</si>
  <si>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</si>
  <si>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</si>
  <si>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</si>
  <si>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</si>
  <si>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</si>
  <si>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</si>
  <si>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</si>
  <si>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</si>
  <si>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</si>
  <si>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</si>
  <si>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</si>
  <si>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</si>
  <si>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</si>
  <si>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</si>
  <si>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</si>
  <si>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</si>
  <si>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</si>
  <si>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</si>
  <si>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</si>
  <si>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</si>
  <si>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</si>
  <si>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</si>
  <si>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</si>
  <si>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</si>
  <si>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</si>
  <si>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</si>
  <si>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</si>
  <si>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</si>
  <si>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</si>
  <si>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</si>
  <si>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</si>
  <si>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</si>
  <si>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</si>
  <si>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</si>
  <si>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</si>
  <si>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</si>
  <si>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</si>
  <si>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</si>
  <si>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</si>
  <si>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</si>
  <si>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</si>
  <si>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</si>
  <si>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</si>
  <si>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</si>
  <si>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</si>
  <si>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</si>
  <si>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</si>
  <si>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</si>
  <si>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</si>
  <si>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</si>
  <si>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</si>
  <si>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</si>
  <si>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</si>
  <si>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</si>
  <si>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</si>
  <si>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</si>
  <si>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</si>
  <si>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</si>
  <si>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</si>
  <si>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</si>
  <si>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</si>
  <si>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</si>
  <si>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</si>
  <si>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</si>
  <si>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</si>
  <si>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</si>
  <si>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</si>
  <si>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</si>
  <si>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</si>
  <si>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</si>
  <si>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</si>
  <si>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</si>
  <si>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</si>
  <si>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</si>
  <si>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</si>
  <si>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</si>
  <si>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</si>
  <si>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</si>
  <si>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</si>
  <si>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</si>
  <si>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</si>
  <si>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</si>
  <si>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</si>
  <si>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</si>
  <si>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</si>
  <si>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</si>
  <si>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</si>
  <si>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</si>
  <si>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</si>
  <si>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</si>
  <si>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</si>
  <si>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</si>
  <si>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</si>
  <si>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</si>
  <si>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</si>
  <si>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</si>
  <si>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</si>
  <si>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</si>
  <si>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</si>
  <si>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</si>
  <si>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</si>
  <si>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</si>
  <si>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</si>
  <si>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</si>
  <si>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</si>
  <si>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</si>
  <si>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</si>
  <si>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</si>
  <si>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</si>
  <si>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</si>
  <si>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</si>
  <si>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</si>
  <si>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</si>
  <si>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</si>
  <si>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</si>
  <si>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</si>
  <si>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</si>
  <si>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</si>
  <si>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</si>
  <si>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</si>
  <si>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</si>
  <si>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</si>
  <si>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</si>
  <si>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</si>
  <si>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</si>
  <si>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</si>
  <si>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</si>
  <si>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</si>
  <si>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</si>
  <si>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</si>
  <si>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</si>
  <si>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</si>
  <si>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</si>
  <si>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</si>
  <si>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</si>
  <si>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</si>
  <si>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</si>
  <si>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</si>
  <si>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</si>
  <si>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</si>
  <si>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</si>
  <si>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</si>
  <si>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</si>
  <si>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</si>
  <si>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</si>
  <si>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</si>
  <si>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</si>
  <si>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</si>
  <si>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</si>
  <si>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</si>
  <si>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</si>
  <si>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</si>
  <si>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</si>
  <si>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</si>
  <si>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</si>
  <si>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</si>
  <si>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</si>
  <si>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</si>
  <si>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</si>
  <si>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</si>
  <si>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</si>
  <si>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</si>
  <si>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</si>
  <si>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</si>
  <si>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</si>
  <si>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</si>
  <si>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</si>
  <si>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</si>
  <si>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</si>
  <si>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</si>
  <si>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</si>
  <si>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</si>
  <si>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</si>
  <si>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</si>
  <si>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</si>
  <si>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</si>
  <si>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</si>
  <si>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</si>
  <si>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</si>
  <si>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</si>
  <si>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</si>
  <si>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</si>
  <si>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</si>
  <si>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</si>
  <si>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</si>
  <si>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</si>
  <si>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</si>
  <si>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</si>
  <si>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</si>
  <si>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</si>
  <si>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</si>
  <si>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</si>
  <si>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</si>
  <si>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</si>
  <si>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</si>
  <si>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</si>
  <si>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</si>
  <si>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</si>
  <si>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</si>
  <si>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</si>
  <si>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</si>
  <si>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</si>
  <si>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</si>
  <si>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</si>
  <si>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</si>
  <si>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</si>
  <si>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</si>
  <si>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</si>
  <si>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</si>
  <si>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</si>
  <si>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</si>
  <si>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</si>
  <si>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</si>
  <si>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</si>
  <si>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</si>
  <si>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</si>
  <si>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</si>
  <si>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</si>
  <si>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</si>
  <si>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</si>
  <si>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</si>
  <si>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</si>
  <si>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</si>
  <si>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</si>
  <si>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</si>
  <si>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</si>
  <si>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</si>
  <si>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</si>
  <si>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</si>
  <si>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</si>
  <si>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</si>
  <si>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</si>
  <si>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</si>
  <si>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</si>
  <si>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</si>
  <si>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</si>
  <si>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</si>
  <si>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</si>
  <si>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</si>
  <si>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</si>
  <si>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</si>
  <si>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</si>
  <si>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</si>
  <si>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</si>
  <si>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</si>
  <si>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</si>
  <si>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</si>
  <si>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</si>
  <si>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</si>
  <si>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</si>
  <si>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</si>
  <si>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</si>
  <si>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</si>
  <si>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</si>
  <si>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</si>
  <si>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</si>
  <si>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</si>
  <si>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</si>
  <si>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</si>
  <si>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</si>
  <si>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</si>
  <si>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</si>
  <si>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</si>
  <si>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</si>
  <si>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</si>
  <si>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</si>
  <si>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</si>
  <si>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</si>
  <si>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</si>
  <si>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</si>
  <si>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</si>
  <si>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</si>
  <si>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</si>
  <si>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</si>
  <si>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</si>
  <si>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</si>
  <si>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</si>
  <si>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</si>
  <si>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</si>
  <si>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</si>
  <si>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</si>
  <si>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</si>
  <si>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</si>
  <si>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</si>
  <si>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</si>
  <si>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</si>
  <si>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</si>
  <si>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</si>
  <si>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</si>
  <si>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</si>
  <si>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</si>
  <si>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</si>
  <si>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</si>
  <si>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</si>
  <si>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</si>
  <si>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</si>
  <si>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</si>
  <si>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</si>
  <si>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</si>
  <si>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</si>
  <si>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</si>
  <si>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</si>
  <si>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</si>
  <si>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</si>
  <si>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</si>
  <si>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</si>
  <si>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</si>
  <si>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</si>
  <si>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</si>
  <si>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</si>
  <si>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</si>
  <si>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</si>
  <si>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</si>
  <si>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</si>
  <si>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</si>
  <si>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</si>
  <si>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</si>
  <si>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</si>
  <si>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</si>
  <si>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</si>
  <si>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</si>
  <si>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</si>
  <si>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</si>
  <si>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</si>
  <si>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</si>
  <si>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</si>
  <si>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</si>
  <si>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</si>
  <si>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</si>
  <si>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</si>
  <si>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</si>
  <si>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</si>
  <si>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</si>
  <si>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</si>
  <si>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</si>
  <si>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</si>
  <si>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</si>
  <si>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</si>
  <si>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</si>
  <si>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</si>
  <si>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</si>
  <si>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</si>
  <si>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</si>
  <si>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</si>
  <si>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</si>
  <si>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</si>
  <si>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</si>
  <si>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</si>
  <si>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</si>
  <si>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</si>
  <si>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</si>
  <si>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</si>
  <si>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</si>
  <si>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</si>
  <si>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</si>
  <si>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</si>
  <si>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</si>
  <si>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</si>
  <si>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</si>
  <si>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</si>
  <si>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</si>
  <si>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</si>
  <si>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</si>
  <si>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</si>
  <si>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</si>
  <si>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</si>
  <si>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</si>
  <si>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</si>
  <si>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</si>
  <si>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</si>
  <si>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</si>
  <si>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</si>
  <si>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</si>
  <si>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</si>
  <si>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</si>
  <si>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</si>
  <si>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</si>
  <si>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</si>
  <si>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</si>
  <si>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</si>
  <si>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</si>
  <si>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</si>
  <si>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</si>
  <si>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</si>
  <si>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</si>
  <si>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</si>
  <si>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</si>
  <si>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</si>
  <si>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</si>
  <si>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</si>
  <si>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</si>
  <si>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</si>
  <si>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</si>
  <si>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</si>
  <si>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</si>
  <si>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</si>
  <si>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</si>
  <si>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</si>
  <si>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</si>
  <si>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</si>
  <si>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</si>
  <si>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</si>
  <si>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</si>
  <si>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</si>
  <si>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</si>
  <si>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</si>
  <si>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</si>
  <si>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</si>
  <si>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</si>
  <si>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</si>
  <si>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</si>
  <si>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</si>
  <si>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</si>
  <si>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</si>
  <si>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</si>
  <si>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</si>
  <si>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</si>
  <si>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</si>
  <si>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</si>
  <si>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</si>
  <si>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</si>
  <si>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</si>
  <si>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</si>
  <si>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</si>
  <si>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</si>
  <si>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</si>
  <si>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</si>
  <si>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</si>
  <si>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</si>
  <si>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</si>
  <si>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</si>
  <si>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</si>
  <si>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</si>
  <si>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</si>
  <si>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</si>
  <si>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</si>
  <si>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</si>
  <si>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</si>
  <si>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</si>
  <si>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</si>
  <si>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</si>
  <si>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</si>
  <si>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</si>
  <si>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</si>
  <si>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</si>
  <si>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</si>
  <si>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</si>
  <si>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</si>
  <si>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</si>
  <si>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</si>
  <si>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</si>
  <si>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</si>
  <si>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</si>
  <si>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</si>
  <si>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</si>
  <si>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</si>
  <si>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</si>
  <si>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</si>
  <si>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</si>
  <si>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</si>
  <si>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</si>
  <si>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</si>
  <si>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</si>
  <si>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</si>
  <si>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</si>
  <si>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</si>
  <si>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</si>
  <si>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</si>
  <si>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</si>
  <si>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</si>
  <si>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</si>
  <si>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</si>
  <si>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</si>
  <si>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</si>
  <si>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</si>
  <si>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</si>
  <si>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</si>
  <si>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</si>
  <si>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</si>
  <si>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</si>
  <si>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</si>
  <si>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</si>
  <si>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</si>
  <si>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</si>
  <si>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</si>
  <si>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</si>
  <si>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</si>
  <si>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</si>
  <si>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</si>
  <si>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</si>
  <si>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</si>
  <si>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</si>
  <si>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</si>
  <si>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</si>
  <si>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</si>
  <si>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</si>
  <si>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</si>
  <si>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</si>
  <si>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</si>
  <si>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</si>
  <si>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</si>
  <si>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</si>
  <si>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</si>
  <si>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</si>
  <si>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</si>
  <si>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</si>
  <si>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</si>
  <si>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</si>
  <si>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</si>
  <si>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</si>
  <si>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</si>
  <si>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</si>
  <si>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</si>
  <si>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</si>
  <si>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</si>
  <si>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</si>
  <si>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</si>
  <si>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</si>
  <si>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</si>
  <si>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</si>
  <si>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</si>
  <si>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</si>
  <si>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</si>
  <si>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</si>
  <si>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</si>
  <si>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</si>
  <si>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</si>
  <si>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</si>
  <si>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</si>
  <si>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</si>
  <si>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</si>
  <si>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</si>
  <si>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</si>
  <si>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</si>
  <si>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</si>
  <si>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</si>
  <si>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</si>
  <si>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</si>
  <si>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</si>
  <si>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</si>
  <si>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</si>
  <si>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</si>
  <si>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</si>
  <si>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</si>
  <si>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</si>
  <si>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</si>
  <si>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</si>
  <si>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</si>
  <si>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</si>
  <si>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</si>
  <si>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</si>
  <si>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</si>
  <si>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</si>
  <si>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</si>
  <si>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</si>
  <si>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</si>
  <si>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</si>
  <si>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</si>
  <si>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</si>
  <si>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</si>
  <si>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</si>
  <si>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</si>
  <si>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</si>
  <si>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</si>
  <si>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</si>
  <si>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</si>
  <si>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</si>
  <si>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</si>
  <si>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</si>
  <si>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</si>
  <si>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</si>
  <si>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</si>
  <si>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</si>
  <si>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</si>
  <si>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</si>
  <si>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</si>
  <si>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</si>
  <si>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</si>
  <si>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</si>
  <si>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</si>
  <si>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</si>
  <si>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</si>
  <si>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</si>
  <si>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</si>
  <si>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</si>
  <si>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</si>
  <si>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</si>
  <si>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</si>
  <si>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</si>
  <si>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</si>
  <si>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</si>
  <si>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</si>
  <si>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</si>
  <si>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</si>
  <si>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</si>
  <si>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</si>
  <si>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</si>
  <si>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</si>
  <si>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</si>
  <si>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</si>
  <si>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</si>
  <si>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</si>
  <si>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</si>
  <si>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</si>
  <si>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</si>
  <si>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</si>
  <si>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</si>
  <si>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</si>
  <si>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</si>
  <si>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</si>
  <si>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</si>
  <si>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</si>
  <si>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</si>
  <si>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</si>
  <si>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</si>
  <si>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</si>
  <si>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</si>
  <si>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</si>
  <si>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</si>
  <si>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</si>
  <si>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</si>
  <si>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</si>
  <si>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</si>
  <si>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</si>
  <si>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</si>
  <si>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</si>
  <si>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</si>
  <si>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</si>
  <si>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</si>
  <si>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</si>
  <si>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</si>
  <si>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</si>
  <si>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</si>
  <si>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</si>
  <si>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</si>
  <si>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</si>
  <si>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</si>
  <si>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</si>
  <si>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</si>
  <si>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</si>
  <si>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</si>
  <si>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</si>
  <si>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</si>
  <si>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</si>
  <si>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</si>
  <si>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</si>
  <si>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</si>
  <si>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</si>
  <si>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</si>
  <si>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</si>
  <si>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</si>
  <si>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</si>
  <si>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</si>
  <si>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</si>
  <si>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</si>
  <si>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</si>
  <si>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</si>
  <si>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</si>
  <si>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</si>
  <si>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</si>
  <si>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</si>
  <si>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</si>
  <si>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</si>
  <si>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</si>
  <si>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</si>
  <si>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</si>
  <si>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</si>
  <si>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</si>
  <si>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</si>
  <si>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</si>
  <si>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</si>
  <si>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</si>
  <si>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</si>
  <si>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</si>
  <si>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</si>
  <si>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</si>
  <si>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</si>
  <si>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</si>
  <si>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</si>
  <si>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</si>
  <si>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</si>
  <si>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</si>
  <si>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</si>
  <si>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</si>
  <si>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</si>
  <si>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</si>
  <si>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</si>
  <si>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</si>
  <si>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</si>
  <si>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</si>
  <si>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</si>
  <si>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</si>
  <si>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</si>
  <si>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</si>
  <si>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</si>
  <si>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</si>
  <si>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</si>
  <si>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</si>
  <si>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</si>
  <si>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</si>
  <si>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</si>
  <si>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</si>
  <si>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</si>
  <si>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</si>
  <si>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</si>
  <si>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</si>
  <si>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</si>
  <si>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</si>
  <si>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</si>
  <si>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</si>
  <si>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</si>
  <si>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</si>
  <si>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</si>
  <si>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</si>
  <si>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</si>
  <si>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</si>
  <si>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</si>
  <si>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</si>
  <si>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</si>
  <si>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</si>
  <si>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</si>
  <si>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</si>
  <si>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</si>
  <si>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</si>
  <si>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</si>
  <si>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</si>
  <si>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</si>
  <si>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</si>
  <si>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</si>
  <si>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</si>
  <si>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</si>
  <si>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</si>
  <si>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</si>
  <si>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</si>
  <si>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</si>
  <si>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</si>
  <si>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</si>
  <si>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</si>
  <si>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</si>
  <si>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</si>
  <si>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</si>
  <si>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</si>
  <si>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</si>
  <si>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</si>
  <si>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</si>
  <si>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</si>
  <si>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</si>
  <si>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</si>
  <si>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</si>
  <si>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</si>
  <si>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</si>
  <si>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</si>
  <si>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</si>
  <si>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</si>
  <si>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</si>
  <si>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</si>
  <si>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</si>
  <si>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</si>
  <si>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</si>
  <si>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</si>
  <si>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</si>
  <si>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</si>
  <si>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</si>
  <si>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</si>
  <si>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</si>
  <si>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</si>
  <si>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</si>
  <si>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</si>
  <si>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</si>
  <si>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</si>
  <si>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</si>
  <si>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</si>
  <si>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</si>
  <si>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</si>
  <si>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</si>
  <si>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</si>
  <si>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</si>
  <si>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</si>
  <si>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</si>
  <si>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</si>
  <si>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</si>
  <si>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</si>
  <si>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</si>
  <si>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</si>
  <si>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</si>
  <si>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</si>
  <si>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</si>
  <si>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</si>
  <si>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</si>
  <si>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</si>
  <si>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</si>
  <si>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</si>
  <si>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</si>
  <si>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</si>
  <si>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</si>
  <si>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</si>
  <si>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</si>
  <si>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</si>
  <si>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</si>
  <si>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</si>
  <si>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</si>
  <si>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</si>
  <si>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</si>
  <si>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</si>
  <si>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</si>
  <si>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</si>
  <si>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</si>
  <si>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</si>
  <si>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</si>
  <si>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</si>
  <si>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</si>
  <si>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</si>
  <si>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</si>
  <si>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</si>
  <si>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</si>
  <si>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</si>
  <si>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</si>
  <si>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</si>
  <si>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</si>
  <si>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</si>
  <si>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</si>
  <si>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</si>
  <si>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</si>
  <si>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</si>
  <si>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</si>
  <si>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</si>
  <si>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</si>
  <si>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</si>
  <si>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</si>
  <si>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</si>
  <si>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</si>
  <si>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</si>
  <si>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</si>
  <si>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</si>
  <si>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</si>
  <si>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</si>
  <si>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</si>
  <si>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</si>
  <si>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</si>
  <si>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</si>
  <si>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</si>
  <si>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</si>
  <si>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</si>
  <si>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</si>
  <si>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</si>
  <si>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</si>
  <si>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</si>
  <si>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</si>
  <si>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</si>
  <si>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</si>
  <si>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</si>
  <si>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</si>
  <si>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</si>
  <si>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</si>
  <si>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</si>
  <si>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</si>
  <si>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</si>
  <si>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</si>
  <si>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</si>
  <si>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</si>
  <si>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</si>
  <si>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</si>
  <si>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</si>
  <si>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</si>
  <si>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</si>
  <si>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</si>
  <si>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</si>
  <si>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</si>
  <si>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</si>
  <si>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</si>
  <si>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</si>
  <si>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</si>
  <si>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</si>
  <si>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</si>
  <si>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</si>
  <si>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</si>
  <si>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</si>
  <si>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</si>
  <si>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</si>
  <si>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</si>
  <si>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</si>
  <si>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</si>
  <si>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</si>
  <si>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</si>
  <si>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</si>
  <si>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</si>
  <si>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</si>
  <si>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</si>
  <si>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</si>
  <si>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</si>
  <si>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</si>
  <si>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</si>
  <si>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</si>
  <si>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</si>
  <si>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</si>
  <si>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</si>
  <si>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</si>
  <si>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</si>
  <si>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</si>
  <si>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</si>
  <si>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</si>
  <si>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</si>
  <si>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</si>
  <si>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</si>
  <si>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</si>
  <si>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</si>
  <si>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</si>
  <si>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</si>
  <si>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</si>
  <si>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</si>
  <si>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</si>
  <si>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</si>
  <si>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</si>
  <si>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</si>
  <si>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</si>
  <si>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</si>
  <si>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</si>
  <si>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</si>
  <si>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</si>
  <si>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</si>
  <si>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</si>
  <si>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</si>
  <si>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</si>
  <si>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</si>
  <si>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</si>
  <si>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</si>
  <si>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</si>
  <si>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</si>
  <si>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</si>
  <si>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</si>
  <si>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</si>
  <si>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</si>
  <si>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</si>
  <si>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</si>
  <si>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</si>
  <si>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</si>
  <si>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</si>
  <si>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</si>
  <si>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</si>
  <si>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</si>
  <si>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</si>
  <si>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</si>
  <si>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</si>
  <si>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</si>
  <si>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</si>
  <si>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</si>
  <si>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</si>
  <si>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</si>
  <si>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</si>
  <si>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</si>
  <si>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</si>
  <si>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</si>
  <si>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</si>
  <si>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</si>
  <si>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</si>
  <si>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</si>
  <si>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</si>
  <si>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</si>
  <si>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</si>
  <si>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</si>
  <si>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</si>
  <si>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</si>
  <si>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</si>
  <si>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</si>
  <si>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</si>
  <si>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</si>
  <si>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</si>
  <si>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</si>
  <si>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</si>
  <si>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</si>
  <si>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</si>
  <si>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</si>
  <si>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</si>
  <si>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</si>
  <si>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</si>
  <si>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</si>
  <si>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</si>
  <si>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</si>
  <si>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</si>
  <si>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</si>
  <si>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</si>
  <si>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</si>
  <si>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</si>
  <si>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</si>
  <si>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</si>
  <si>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</si>
  <si>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</si>
  <si>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</si>
  <si>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</si>
  <si>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</si>
  <si>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</si>
  <si>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</si>
  <si>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</si>
  <si>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</si>
  <si>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</si>
  <si>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</si>
  <si>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</si>
  <si>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</si>
  <si>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</si>
  <si>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</si>
  <si>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</si>
  <si>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</si>
  <si>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</si>
  <si>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</si>
  <si>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</si>
  <si>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</si>
  <si>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</si>
  <si>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</si>
  <si>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</si>
  <si>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</si>
  <si>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</si>
  <si>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</si>
  <si>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</si>
  <si>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</si>
  <si>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</si>
  <si>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</si>
  <si>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</si>
  <si>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</si>
  <si>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</si>
  <si>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</si>
  <si>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</si>
  <si>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</si>
  <si>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</si>
  <si>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</si>
  <si>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</si>
  <si>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</si>
  <si>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</si>
  <si>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</si>
  <si>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</si>
  <si>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</si>
  <si>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</si>
  <si>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</si>
  <si>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</si>
  <si>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</si>
  <si>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</si>
  <si>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</si>
  <si>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</si>
  <si>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</si>
  <si>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</si>
  <si>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</si>
  <si>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</si>
  <si>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</si>
  <si>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</si>
  <si>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</si>
  <si>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</si>
  <si>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</si>
  <si>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</si>
  <si>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</si>
  <si>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</si>
  <si>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</si>
  <si>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</si>
  <si>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</si>
  <si>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</si>
  <si>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</si>
  <si>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</si>
  <si>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</si>
  <si>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</si>
  <si>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</si>
  <si>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</si>
  <si>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</si>
  <si>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</si>
  <si>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</si>
  <si>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</si>
  <si>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</si>
  <si>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</si>
  <si>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</si>
  <si>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</si>
  <si>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</si>
  <si>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</si>
  <si>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</si>
  <si>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</si>
  <si>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</si>
  <si>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</si>
  <si>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</si>
  <si>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</si>
  <si>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</si>
  <si>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</si>
  <si>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</si>
  <si>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</si>
  <si>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</si>
  <si>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</si>
  <si>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</si>
  <si>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</si>
  <si>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</si>
  <si>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</si>
  <si>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</si>
  <si>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</si>
  <si>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</si>
  <si>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</si>
  <si>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</si>
  <si>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</si>
  <si>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</si>
  <si>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</si>
  <si>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</si>
  <si>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</si>
  <si>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</si>
  <si>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</si>
  <si>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</si>
  <si>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</si>
  <si>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</si>
  <si>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</si>
  <si>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</si>
  <si>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</si>
  <si>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</si>
  <si>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</si>
  <si>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</si>
  <si>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</si>
  <si>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</si>
  <si>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</si>
  <si>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</si>
  <si>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</si>
  <si>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</si>
  <si>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</si>
  <si>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</si>
  <si>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</si>
  <si>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</si>
  <si>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</si>
  <si>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</si>
  <si>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</si>
  <si>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</si>
  <si>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</si>
  <si>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</si>
  <si>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</si>
  <si>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</si>
  <si>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</si>
  <si>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</si>
  <si>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</si>
  <si>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</si>
  <si>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</si>
  <si>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</si>
  <si>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</si>
  <si>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</si>
  <si>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</si>
  <si>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</si>
  <si>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</si>
  <si>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</si>
  <si>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</si>
  <si>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</si>
  <si>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</si>
  <si>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</si>
  <si>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</si>
  <si>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</si>
  <si>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</si>
  <si>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</si>
  <si>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</si>
  <si>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</si>
  <si>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</si>
  <si>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</si>
  <si>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</si>
  <si>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</si>
  <si>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</si>
  <si>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</si>
  <si>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</si>
  <si>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</si>
  <si>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</si>
  <si>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</si>
  <si>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</si>
  <si>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</si>
  <si>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</si>
  <si>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</si>
  <si>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</si>
  <si>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</si>
  <si>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</si>
  <si>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</si>
  <si>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</si>
  <si>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</si>
  <si>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</si>
  <si>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</si>
  <si>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</si>
  <si>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</si>
  <si>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</si>
  <si>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</si>
  <si>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</si>
  <si>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</si>
  <si>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</si>
  <si>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</si>
  <si>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</si>
  <si>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</si>
  <si>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</si>
  <si>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</si>
  <si>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</si>
  <si>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</si>
  <si>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</si>
  <si>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</si>
  <si>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</si>
  <si>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</si>
  <si>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</si>
  <si>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</si>
  <si>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</si>
  <si>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</si>
  <si>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</si>
  <si>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</si>
  <si>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</si>
  <si>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</si>
  <si>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</si>
  <si>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</si>
  <si>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</si>
  <si>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</si>
  <si>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</si>
  <si>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</si>
  <si>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</si>
  <si>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</si>
  <si>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</si>
  <si>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</si>
  <si>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</si>
  <si>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</si>
  <si>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</si>
  <si>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</si>
  <si>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</si>
  <si>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</si>
  <si>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</si>
  <si>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</si>
  <si>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</si>
  <si>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</si>
  <si>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</si>
  <si>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</si>
  <si>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</si>
  <si>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</si>
  <si>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</si>
  <si>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</si>
  <si>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</si>
  <si>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</si>
  <si>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</si>
  <si>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</si>
  <si>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</si>
  <si>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</si>
  <si>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</si>
  <si>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</si>
  <si>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</si>
  <si>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</si>
  <si>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</si>
  <si>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</si>
  <si>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</si>
  <si>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</si>
  <si>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</si>
  <si>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</si>
  <si>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</si>
  <si>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</si>
  <si>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</si>
  <si>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</si>
  <si>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</si>
  <si>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</si>
  <si>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</si>
  <si>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</si>
  <si>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</si>
  <si>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</si>
  <si>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</si>
  <si>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</si>
  <si>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</si>
  <si>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</si>
  <si>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</si>
  <si>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</si>
  <si>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</si>
  <si>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</si>
  <si>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</si>
  <si>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</si>
  <si>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</si>
  <si>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</si>
  <si>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</si>
  <si>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</si>
  <si>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</si>
  <si>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</si>
  <si>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</si>
  <si>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</si>
  <si>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</si>
  <si>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</si>
  <si>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</si>
  <si>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</si>
  <si>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</si>
  <si>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</si>
  <si>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</si>
  <si>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</si>
  <si>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</si>
  <si>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</si>
  <si>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</si>
  <si>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</si>
  <si>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</si>
  <si>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</si>
  <si>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</si>
  <si>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</si>
  <si>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</si>
  <si>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</si>
  <si>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</si>
  <si>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</si>
  <si>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</si>
  <si>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</si>
  <si>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</si>
  <si>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</si>
  <si>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</si>
  <si>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</si>
  <si>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</si>
  <si>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</si>
  <si>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</si>
  <si>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</si>
  <si>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</si>
  <si>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</si>
  <si>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</si>
  <si>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</si>
  <si>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</si>
  <si>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</si>
  <si>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</si>
  <si>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</si>
  <si>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</si>
  <si>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</si>
  <si>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</si>
  <si>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</si>
  <si>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</si>
  <si>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</si>
  <si>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</si>
  <si>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</si>
  <si>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</si>
  <si>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</si>
  <si>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</si>
  <si>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</si>
  <si>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</si>
  <si>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</si>
  <si>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</si>
  <si>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</si>
  <si>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</si>
  <si>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</si>
  <si>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</si>
  <si>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</si>
  <si>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</si>
  <si>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</si>
  <si>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</si>
  <si>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</si>
  <si>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</si>
  <si>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</si>
  <si>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</si>
  <si>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</si>
  <si>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</si>
  <si>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</si>
  <si>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</si>
  <si>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</si>
  <si>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</si>
  <si>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</si>
  <si>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</si>
  <si>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</si>
  <si>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</si>
  <si>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</si>
  <si>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</si>
  <si>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</si>
  <si>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</si>
  <si>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</si>
  <si>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</si>
  <si>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</si>
  <si>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</si>
  <si>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</si>
  <si>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</si>
  <si>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</si>
  <si>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</si>
  <si>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</si>
  <si>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</si>
  <si>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</si>
  <si>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</si>
  <si>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</si>
  <si>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</si>
  <si>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</si>
  <si>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</si>
  <si>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</si>
  <si>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</si>
  <si>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</si>
  <si>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</si>
  <si>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</si>
  <si>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</si>
  <si>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</si>
  <si>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</si>
  <si>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</si>
  <si>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</si>
  <si>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</si>
  <si>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</si>
  <si>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</si>
  <si>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</si>
  <si>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</si>
  <si>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</si>
  <si>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</si>
  <si>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</si>
  <si>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</si>
  <si>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</si>
  <si>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</si>
  <si>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</si>
  <si>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</si>
  <si>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</si>
  <si>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</si>
  <si>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</si>
  <si>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</si>
  <si>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</si>
  <si>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</si>
  <si>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</si>
  <si>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</si>
  <si>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</si>
  <si>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</si>
  <si>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</si>
  <si>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</si>
  <si>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</si>
  <si>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</si>
  <si>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</si>
  <si>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</si>
  <si>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</si>
  <si>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</si>
  <si>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</si>
  <si>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</si>
  <si>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</si>
  <si>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</si>
  <si>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</si>
  <si>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</si>
  <si>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</si>
  <si>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</si>
  <si>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</si>
  <si>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</si>
  <si>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</si>
  <si>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</si>
  <si>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</si>
  <si>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</si>
  <si>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</si>
  <si>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</si>
  <si>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</si>
  <si>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</si>
  <si>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</si>
  <si>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</si>
  <si>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</si>
  <si>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</si>
  <si>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</si>
  <si>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</si>
  <si>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</si>
  <si>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</si>
  <si>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</si>
  <si>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</si>
  <si>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</si>
  <si>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</si>
  <si>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</si>
  <si>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</si>
  <si>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</si>
  <si>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</si>
  <si>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</si>
  <si>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</si>
  <si>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</si>
  <si>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</si>
  <si>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</si>
  <si>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</si>
  <si>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</si>
  <si>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</si>
  <si>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</si>
  <si>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</si>
  <si>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</si>
  <si>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</si>
  <si>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</si>
  <si>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</si>
  <si>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</si>
  <si>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</si>
  <si>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</si>
  <si>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</si>
  <si>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</si>
  <si>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</si>
  <si>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</si>
  <si>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</si>
  <si>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</si>
  <si>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</si>
  <si>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</si>
  <si>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</si>
  <si>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</si>
  <si>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</si>
  <si>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</si>
  <si>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</si>
  <si>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</si>
  <si>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</si>
  <si>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</si>
  <si>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</si>
  <si>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</si>
  <si>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</si>
  <si>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</si>
  <si>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</si>
  <si>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</si>
  <si>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</si>
  <si>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</si>
  <si>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</si>
  <si>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</si>
  <si>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</si>
  <si>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</si>
  <si>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</si>
  <si>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</si>
  <si>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</si>
  <si>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</si>
  <si>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</si>
  <si>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</si>
  <si>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</si>
  <si>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</si>
  <si>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</si>
  <si>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</si>
  <si>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</si>
  <si>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</si>
  <si>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</si>
  <si>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</si>
  <si>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</si>
  <si>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</si>
  <si>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</si>
  <si>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</si>
  <si>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</si>
  <si>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</si>
  <si>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</si>
  <si>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</si>
  <si>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</si>
  <si>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</si>
  <si>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</si>
  <si>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</si>
  <si>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</si>
  <si>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</si>
  <si>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</si>
  <si>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</si>
  <si>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</si>
  <si>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</si>
  <si>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</si>
  <si>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</si>
  <si>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</si>
  <si>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</si>
  <si>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</si>
  <si>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</si>
  <si>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</si>
  <si>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</si>
  <si>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</si>
  <si>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</si>
  <si>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</si>
  <si>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</si>
  <si>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</si>
  <si>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</si>
  <si>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</si>
  <si>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</si>
  <si>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</si>
  <si>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</si>
  <si>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</si>
  <si>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</si>
  <si>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</si>
  <si>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</si>
  <si>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</si>
  <si>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</si>
  <si>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</si>
  <si>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</si>
  <si>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</si>
  <si>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</si>
  <si>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</si>
  <si>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</si>
  <si>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</si>
  <si>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</si>
  <si>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</si>
  <si>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</si>
  <si>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</si>
  <si>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</si>
  <si>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</si>
  <si>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</si>
  <si>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</si>
  <si>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</si>
  <si>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</si>
  <si>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</si>
  <si>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</si>
  <si>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</si>
  <si>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</si>
  <si>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</si>
  <si>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</si>
  <si>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</si>
  <si>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</si>
  <si>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</si>
  <si>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</si>
  <si>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</si>
  <si>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</si>
  <si>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</si>
  <si>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</si>
  <si>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</si>
  <si>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</si>
  <si>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</si>
  <si>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</si>
  <si>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</si>
  <si>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</si>
  <si>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</si>
  <si>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</si>
  <si>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</si>
  <si>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</si>
  <si>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</si>
  <si>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</si>
  <si>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</si>
  <si>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</si>
  <si>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</si>
  <si>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</si>
  <si>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</si>
  <si>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</si>
  <si>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</si>
  <si>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</si>
  <si>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</si>
  <si>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</si>
  <si>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</si>
  <si>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</si>
  <si>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</si>
  <si>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</si>
  <si>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</si>
  <si>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</si>
  <si>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</si>
  <si>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</si>
  <si>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</si>
  <si>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</si>
  <si>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</si>
  <si>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</si>
  <si>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</si>
  <si>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</si>
  <si>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</si>
  <si>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</si>
  <si>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</si>
  <si>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</si>
  <si>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</si>
  <si>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</si>
  <si>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</si>
  <si>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</si>
  <si>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</si>
  <si>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</si>
  <si>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</si>
  <si>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</si>
  <si>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</si>
  <si>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</si>
  <si>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</si>
  <si>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</si>
  <si>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</si>
  <si>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</si>
  <si>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</si>
  <si>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</si>
  <si>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</si>
  <si>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</si>
  <si>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</si>
  <si>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</si>
  <si>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</si>
  <si>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</si>
  <si>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</si>
  <si>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</si>
  <si>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</si>
  <si>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</si>
  <si>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</si>
  <si>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</si>
  <si>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</si>
  <si>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</si>
  <si>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</si>
  <si>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</si>
  <si>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</si>
  <si>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</si>
  <si>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</si>
  <si>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</si>
  <si>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</si>
  <si>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</si>
  <si>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</si>
  <si>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</si>
  <si>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</si>
  <si>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</si>
  <si>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</si>
  <si>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</si>
  <si>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</si>
  <si>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</si>
  <si>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</si>
  <si>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</si>
  <si>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</si>
  <si>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</si>
  <si>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</si>
  <si>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</si>
  <si>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</si>
  <si>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</si>
  <si>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</si>
  <si>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</si>
  <si>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</si>
  <si>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</si>
  <si>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</si>
  <si>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</si>
  <si>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</si>
  <si>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</si>
  <si>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</si>
  <si>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</si>
  <si>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</si>
  <si>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</si>
  <si>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</si>
  <si>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</si>
  <si>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</si>
  <si>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</si>
  <si>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</si>
  <si>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</si>
  <si>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</si>
  <si>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</si>
  <si>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</si>
  <si>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</si>
  <si>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</si>
  <si>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</si>
  <si>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</si>
  <si>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</si>
  <si>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</si>
  <si>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</si>
  <si>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</si>
  <si>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</si>
  <si>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</si>
  <si>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</si>
  <si>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</si>
  <si>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</si>
  <si>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</si>
  <si>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</si>
  <si>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</si>
  <si>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</si>
  <si>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</si>
  <si>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</si>
  <si>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</si>
  <si>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</si>
  <si>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</si>
  <si>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</si>
  <si>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</si>
  <si>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</si>
  <si>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</si>
  <si>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</si>
  <si>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</si>
  <si>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</si>
  <si>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</si>
  <si>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</si>
  <si>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</si>
  <si>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</si>
  <si>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</si>
  <si>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</si>
  <si>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</si>
  <si>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</si>
  <si>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</si>
  <si>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</si>
  <si>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</si>
  <si>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</si>
  <si>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</si>
  <si>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</si>
  <si>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</si>
  <si>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</si>
  <si>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</si>
  <si>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</si>
  <si>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</si>
  <si>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</si>
  <si>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</si>
  <si>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</si>
  <si>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</si>
  <si>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</si>
  <si>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</si>
  <si>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</si>
  <si>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</si>
  <si>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</si>
  <si>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</si>
  <si>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</si>
  <si>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</si>
  <si>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</si>
  <si>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</si>
  <si>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</si>
  <si>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</si>
  <si>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</si>
  <si>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</si>
  <si>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</si>
  <si>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</si>
  <si>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</si>
  <si>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</si>
  <si>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</si>
  <si>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</si>
  <si>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</si>
  <si>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</si>
  <si>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</si>
  <si>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</si>
  <si>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</si>
  <si>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</si>
  <si>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</si>
  <si>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</si>
  <si>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</si>
  <si>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</si>
  <si>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</si>
  <si>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</si>
  <si>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</si>
  <si>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</si>
  <si>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</si>
  <si>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</si>
  <si>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</si>
  <si>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</si>
  <si>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</si>
  <si>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</si>
  <si>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</si>
  <si>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</si>
  <si>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</si>
  <si>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</si>
  <si>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</si>
  <si>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</si>
  <si>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</si>
  <si>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</si>
  <si>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</si>
  <si>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</si>
  <si>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</si>
  <si>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</si>
  <si>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</si>
  <si>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</si>
  <si>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</si>
  <si>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</si>
  <si>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</si>
  <si>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</si>
  <si>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</si>
  <si>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</si>
  <si>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</si>
  <si>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</si>
  <si>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</si>
  <si>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</si>
  <si>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</si>
  <si>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</si>
  <si>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</si>
  <si>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</si>
  <si>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</si>
  <si>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</si>
  <si>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</si>
  <si>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</si>
  <si>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</si>
  <si>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</si>
  <si>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</si>
  <si>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</si>
  <si>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</si>
  <si>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</si>
  <si>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</si>
  <si>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</si>
  <si>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</si>
  <si>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</si>
  <si>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</si>
  <si>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</si>
  <si>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</si>
  <si>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</si>
  <si>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</si>
  <si>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</si>
  <si>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</si>
  <si>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</si>
  <si>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</si>
  <si>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</si>
  <si>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</si>
  <si>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</si>
  <si>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</si>
  <si>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</si>
  <si>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</si>
  <si>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</si>
  <si>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</si>
  <si>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</si>
  <si>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</si>
  <si>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</si>
  <si>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</si>
  <si>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</si>
  <si>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</si>
  <si>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</si>
  <si>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</si>
  <si>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</si>
  <si>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</si>
  <si>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</si>
  <si>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</si>
  <si>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</si>
  <si>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</si>
  <si>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</si>
  <si>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</si>
  <si>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</si>
  <si>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</si>
  <si>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</si>
  <si>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</si>
  <si>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</si>
  <si>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</si>
  <si>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</si>
  <si>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</si>
  <si>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</si>
  <si>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</si>
  <si>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</si>
  <si>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</si>
  <si>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</si>
  <si>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</si>
  <si>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</si>
  <si>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</si>
  <si>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</si>
  <si>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</si>
  <si>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</si>
  <si>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</si>
  <si>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</si>
  <si>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</si>
  <si>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</si>
  <si>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</si>
  <si>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</si>
  <si>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</si>
  <si>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</si>
  <si>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</si>
  <si>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</si>
  <si>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</si>
  <si>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</si>
  <si>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</si>
  <si>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</si>
  <si>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</si>
  <si>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</si>
  <si>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</si>
  <si>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</si>
  <si>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</si>
  <si>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</si>
  <si>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</si>
  <si>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</si>
  <si>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</si>
  <si>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</si>
  <si>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</si>
  <si>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</si>
  <si>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</si>
  <si>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</si>
  <si>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</si>
  <si>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</si>
  <si>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</si>
  <si>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</si>
  <si>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</si>
  <si>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</si>
  <si>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</si>
  <si>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</si>
  <si>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</si>
  <si>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</si>
  <si>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</si>
  <si>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</si>
  <si>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</si>
  <si>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</si>
  <si>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</si>
  <si>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</si>
  <si>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</si>
  <si>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</si>
  <si>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</si>
  <si>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</si>
  <si>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</si>
  <si>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</si>
  <si>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</si>
  <si>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</si>
  <si>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</si>
  <si>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</si>
  <si>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</si>
  <si>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</si>
  <si>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</si>
  <si>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</si>
  <si>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</si>
  <si>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</si>
  <si>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</si>
  <si>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</si>
  <si>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</si>
  <si>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</si>
  <si>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</si>
  <si>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</si>
  <si>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</si>
  <si>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</si>
  <si>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</si>
  <si>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</si>
  <si>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</si>
  <si>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</si>
  <si>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</si>
  <si>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</si>
  <si>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</si>
  <si>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</si>
  <si>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</si>
  <si>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</si>
  <si>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</si>
  <si>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</si>
  <si>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</si>
  <si>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</si>
  <si>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</si>
  <si>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</si>
  <si>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</si>
  <si>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</si>
  <si>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</si>
  <si>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</si>
  <si>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</si>
  <si>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</si>
  <si>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</si>
  <si>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</si>
  <si>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</si>
  <si>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</si>
  <si>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</si>
  <si>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</si>
  <si>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</si>
  <si>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</si>
  <si>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</si>
  <si>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</si>
  <si>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</si>
  <si>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</si>
  <si>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</si>
  <si>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</si>
  <si>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</si>
  <si>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</si>
  <si>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</si>
  <si>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</si>
  <si>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</si>
  <si>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</si>
  <si>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</si>
  <si>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</si>
  <si>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</si>
  <si>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</si>
  <si>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</si>
  <si>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</si>
  <si>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</si>
  <si>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</si>
  <si>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</si>
  <si>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</si>
  <si>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</si>
  <si>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</si>
  <si>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</si>
  <si>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</si>
  <si>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</si>
  <si>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</si>
  <si>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</si>
  <si>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</si>
  <si>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</si>
  <si>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</si>
  <si>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</si>
  <si>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</si>
  <si>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</si>
  <si>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</si>
  <si>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</si>
  <si>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</si>
  <si>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</si>
  <si>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</si>
  <si>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</si>
  <si>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</si>
  <si>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</si>
  <si>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</si>
  <si>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</si>
  <si>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</si>
  <si>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</si>
  <si>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</si>
  <si>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</si>
  <si>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</si>
  <si>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</si>
  <si>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</si>
  <si>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</si>
  <si>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</si>
  <si>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</si>
  <si>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</si>
  <si>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</si>
  <si>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</si>
  <si>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</si>
  <si>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</si>
  <si>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</si>
  <si>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</si>
  <si>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</si>
  <si>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</si>
  <si>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</si>
  <si>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</si>
  <si>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</si>
  <si>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</si>
  <si>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</si>
  <si>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</si>
  <si>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</si>
  <si>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</si>
  <si>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</si>
  <si>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</si>
  <si>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</si>
  <si>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</si>
  <si>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</si>
  <si>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</si>
  <si>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</si>
  <si>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</si>
  <si>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</si>
  <si>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</si>
  <si>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Bourns (DongGuan) Electronic Co.,Ltd</t>
  </si>
  <si>
    <t>BOURNS</t>
  </si>
  <si>
    <t>Bourns,Inc.</t>
  </si>
  <si>
    <t>No.3,XiSha Road, XiNan Village,ShiJie Town,DongGuan,GuangDong P.R.C</t>
  </si>
  <si>
    <t>Fengxiang Lai</t>
  </si>
  <si>
    <t>fengxiang.lai@bourns.com</t>
  </si>
  <si>
    <t>+86 769-86327771 ext.592</t>
    <phoneticPr fontId="102" type="noConversion"/>
  </si>
  <si>
    <t>Alex Deng</t>
    <phoneticPr fontId="102" type="noConversion"/>
  </si>
  <si>
    <t>R&amp;D Manager</t>
  </si>
  <si>
    <t>alex.deng@bourns.com</t>
    <phoneticPr fontId="102" type="noConversion"/>
  </si>
  <si>
    <t>+86 0769 86327771-520</t>
    <phoneticPr fontId="102" type="noConversion"/>
  </si>
  <si>
    <t>100%</t>
  </si>
  <si>
    <t>http://www.bourns.com/docs/RoHS-Content/conflict_metals_statement.pdf?sfvrsn=11</t>
  </si>
  <si>
    <t>CID002158</t>
    <phoneticPr fontId="102" type="noConversion"/>
  </si>
  <si>
    <t>CID001482</t>
    <phoneticPr fontId="102" type="noConversion"/>
  </si>
  <si>
    <t>CID001070</t>
    <phoneticPr fontId="102" type="noConversion"/>
  </si>
  <si>
    <t>CID001149</t>
    <phoneticPr fontId="102" type="noConversion"/>
  </si>
  <si>
    <t xml:space="preserve">       All BDEC Products</t>
  </si>
  <si>
    <t>the Following blank</t>
    <phoneticPr fontId="10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</si>
</sst>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 #,##0\ &quot;€&quot;_-;\-* #,##0\ &quot;€&quot;_-;_-* &quot;-&quot;\ &quot;€&quot;_-;_-@_-"/>
    <numFmt numFmtId="177" formatCode="_-* #,##0_-;\-* #,##0_-;_-* &quot;-&quot;_-;_-@_-"/>
    <numFmt numFmtId="178" formatCode="_-* #,##0.00\ &quot;€&quot;_-;\-* #,##0.00\ &quot;€&quot;_-;_-* &quot;-&quot;??\ &quot;€&quot;_-;_-@_-"/>
    <numFmt numFmtId="179" formatCode="_-* #,##0.00_-;\-* #,##0.00_-;_-* &quot;-&quot;??_-;_-@_-"/>
    <numFmt numFmtId="180" formatCode="_(&quot;$&quot;* #,##0_);_(&quot;$&quot;* \(#,##0\);_(&quot;$&quot;* &quot;-&quot;_);_(@_)"/>
    <numFmt numFmtId="181" formatCode="_(* #,##0_);_(* \(#,##0\);_(* &quot;-&quot;_);_(@_)"/>
    <numFmt numFmtId="182" formatCode="_(&quot;$&quot;* #,##0.00_);_(&quot;$&quot;* \(#,##0.00\);_(&quot;$&quot;* &quot;-&quot;??_);_(@_)"/>
    <numFmt numFmtId="183" formatCode="_(* #,##0.00_);_(* \(#,##0.00\);_(* &quot;-&quot;??_);_(@_)"/>
    <numFmt numFmtId="184" formatCode="[$-409]mmmm\ d\,\ yyyy;@"/>
    <numFmt numFmtId="185" formatCode="[$-409]d\-mmm\-yyyy;@"/>
    <numFmt numFmtId="186" formatCode="0.0"/>
    <numFmt numFmtId="187" formatCode="_-&quot;$&quot;* #,##0_-;\-&quot;$&quot;* #,##0_-;_-&quot;$&quot;* &quot;-&quot;_-;_-@_-"/>
    <numFmt numFmtId="188" formatCode="_-&quot;$&quot;* #,##0.00_-;\-&quot;$&quot;* #,##0.00_-;_-&quot;$&quot;* &quot;-&quot;??_-;_-@_-"/>
    <numFmt numFmtId="189" formatCode="_-* #,##0\ _€_-;\-* #,##0\ _€_-;_-* &quot;-&quot;\ _€_-;_-@_-"/>
    <numFmt numFmtId="190" formatCode="_-* #,##0.00\ _€_-;\-* #,##0.00\ _€_-;_-* &quot;-&quot;??\ _€_-;_-@_-"/>
    <numFmt numFmtId="191" formatCode="_-&quot;€&quot;\ * #,##0_-;\-&quot;€&quot;\ * #,##0_-;_-&quot;€&quot;\ * &quot;-&quot;_-;_-@_-"/>
    <numFmt numFmtId="192" formatCode="_-&quot;€&quot;\ * #,##0.00_-;\-&quot;€&quot;\ * #,##0.00_-;_-&quot;€&quot;\ * &quot;-&quot;??_-;_-@_-"/>
  </numFmts>
  <fonts count="103">
    <font>
      <sz val="10"/>
      <name val="Verdana"/>
      <family val="2"/>
    </font>
    <font>
      <sz val="11"/>
      <color theme="1"/>
      <name val="宋体"/>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宋体"/>
      <family val="3"/>
      <charset val="128"/>
      <scheme val="minor"/>
    </font>
    <font>
      <sz val="11"/>
      <color theme="0"/>
      <name val="宋体"/>
      <family val="3"/>
      <charset val="128"/>
      <scheme val="minor"/>
    </font>
    <font>
      <sz val="11"/>
      <color rgb="FF9C0006"/>
      <name val="ＭＳ Ｐゴシック"/>
      <family val="3"/>
      <charset val="128"/>
    </font>
    <font>
      <sz val="11"/>
      <color rgb="FF9C0006"/>
      <name val="宋体"/>
      <family val="3"/>
      <charset val="128"/>
      <scheme val="minor"/>
    </font>
    <font>
      <b/>
      <sz val="11"/>
      <color rgb="FFFA7D00"/>
      <name val="宋体"/>
      <family val="3"/>
      <charset val="128"/>
      <scheme val="minor"/>
    </font>
    <font>
      <b/>
      <sz val="11"/>
      <color theme="0"/>
      <name val="宋体"/>
      <family val="3"/>
      <charset val="128"/>
      <scheme val="minor"/>
    </font>
    <font>
      <i/>
      <sz val="11"/>
      <color rgb="FF7F7F7F"/>
      <name val="宋体"/>
      <family val="3"/>
      <charset val="128"/>
      <scheme val="minor"/>
    </font>
    <font>
      <sz val="11"/>
      <color rgb="FF006100"/>
      <name val="宋体"/>
      <family val="3"/>
      <charset val="128"/>
      <scheme val="minor"/>
    </font>
    <font>
      <b/>
      <sz val="15"/>
      <color theme="3"/>
      <name val="宋体"/>
      <family val="3"/>
      <charset val="128"/>
      <scheme val="minor"/>
    </font>
    <font>
      <b/>
      <sz val="13"/>
      <color theme="3"/>
      <name val="宋体"/>
      <family val="3"/>
      <charset val="128"/>
      <scheme val="minor"/>
    </font>
    <font>
      <b/>
      <sz val="11"/>
      <color theme="3"/>
      <name val="宋体"/>
      <family val="3"/>
      <charset val="128"/>
      <scheme val="minor"/>
    </font>
    <font>
      <u/>
      <sz val="10"/>
      <color theme="10"/>
      <name val="Arial"/>
      <family val="2"/>
    </font>
    <font>
      <u/>
      <sz val="11"/>
      <color theme="10"/>
      <name val="宋体"/>
      <family val="3"/>
      <charset val="128"/>
      <scheme val="minor"/>
    </font>
    <font>
      <u/>
      <sz val="12"/>
      <color theme="10"/>
      <name val="宋体"/>
      <family val="3"/>
      <charset val="128"/>
      <scheme val="minor"/>
    </font>
    <font>
      <sz val="11"/>
      <color rgb="FF3F3F76"/>
      <name val="宋体"/>
      <family val="3"/>
      <charset val="128"/>
      <scheme val="minor"/>
    </font>
    <font>
      <sz val="11"/>
      <color rgb="FFFA7D00"/>
      <name val="宋体"/>
      <family val="3"/>
      <charset val="128"/>
      <scheme val="minor"/>
    </font>
    <font>
      <sz val="11"/>
      <color rgb="FF9C6500"/>
      <name val="宋体"/>
      <family val="3"/>
      <charset val="128"/>
      <scheme val="minor"/>
    </font>
    <font>
      <sz val="10"/>
      <color theme="1"/>
      <name val="ＭＳ Ｐゴシック"/>
      <family val="3"/>
      <charset val="128"/>
    </font>
    <font>
      <sz val="11"/>
      <color theme="1"/>
      <name val="ＭＳ Ｐゴシック"/>
      <family val="3"/>
      <charset val="128"/>
    </font>
    <font>
      <sz val="12"/>
      <color theme="1"/>
      <name val="宋体"/>
      <family val="3"/>
      <charset val="128"/>
      <scheme val="minor"/>
    </font>
    <font>
      <b/>
      <sz val="11"/>
      <color rgb="FF3F3F3F"/>
      <name val="宋体"/>
      <family val="3"/>
      <charset val="128"/>
      <scheme val="minor"/>
    </font>
    <font>
      <sz val="18"/>
      <color theme="3"/>
      <name val="宋体"/>
      <family val="3"/>
      <charset val="128"/>
      <scheme val="major"/>
    </font>
    <font>
      <b/>
      <sz val="11"/>
      <color theme="1"/>
      <name val="宋体"/>
      <family val="3"/>
      <charset val="128"/>
      <scheme val="minor"/>
    </font>
    <font>
      <sz val="11"/>
      <color rgb="FFFF0000"/>
      <name val="宋体"/>
      <family val="3"/>
      <charset val="128"/>
      <scheme val="minor"/>
    </font>
    <font>
      <sz val="10"/>
      <color theme="1"/>
      <name val="Verdana"/>
      <family val="2"/>
    </font>
    <font>
      <sz val="10"/>
      <color theme="0" tint="-0.34995574816125979"/>
      <name val="Verdana"/>
      <family val="2"/>
    </font>
    <font>
      <sz val="11"/>
      <name val="宋体"/>
      <family val="3"/>
      <charset val="128"/>
      <scheme val="minor"/>
    </font>
    <font>
      <sz val="10"/>
      <color rgb="FFFF0000"/>
      <name val="Verdana"/>
      <family val="2"/>
    </font>
    <font>
      <u/>
      <sz val="10"/>
      <color indexed="12"/>
      <name val="宋体"/>
      <family val="3"/>
      <charset val="128"/>
      <scheme val="major"/>
    </font>
    <font>
      <sz val="10"/>
      <name val="宋体"/>
      <family val="3"/>
      <charset val="128"/>
      <scheme val="major"/>
    </font>
    <font>
      <u/>
      <sz val="12"/>
      <color indexed="12"/>
      <name val="宋体"/>
      <family val="3"/>
      <charset val="128"/>
      <scheme val="major"/>
    </font>
    <font>
      <sz val="12"/>
      <name val="宋体"/>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宋体"/>
      <family val="3"/>
      <charset val="128"/>
      <scheme val="minor"/>
    </font>
    <font>
      <sz val="12"/>
      <name val="Arial"/>
      <family val="2"/>
    </font>
    <font>
      <sz val="11"/>
      <name val="ＭＳ Ｐゴシック"/>
      <family val="2"/>
    </font>
    <font>
      <sz val="11"/>
      <color rgb="FF000000"/>
      <name val="Calibri"/>
      <family val="2"/>
    </font>
    <font>
      <sz val="11"/>
      <name val="宋体"/>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name val="宋体"/>
      <family val="3"/>
      <charset val="13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81" fontId="10" fillId="0" borderId="0" applyFont="0" applyFill="0" applyBorder="0" applyAlignment="0" applyProtection="0"/>
    <xf numFmtId="177" fontId="10" fillId="0" borderId="0" applyFont="0" applyFill="0" applyBorder="0" applyAlignment="0" applyProtection="0"/>
    <xf numFmtId="189" fontId="10" fillId="0" borderId="0" applyFont="0" applyFill="0" applyBorder="0" applyAlignment="0" applyProtection="0"/>
    <xf numFmtId="183"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3"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90" fontId="10" fillId="0" borderId="0" applyFont="0" applyFill="0" applyBorder="0" applyAlignment="0" applyProtection="0"/>
    <xf numFmtId="183"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3"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3"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3"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0" fontId="10" fillId="0" borderId="0" applyFont="0" applyFill="0" applyBorder="0" applyAlignment="0" applyProtection="0"/>
    <xf numFmtId="187" fontId="10" fillId="0" borderId="0" applyFont="0" applyFill="0" applyBorder="0" applyAlignment="0" applyProtection="0"/>
    <xf numFmtId="176" fontId="10" fillId="0" borderId="0" applyFont="0" applyFill="0" applyBorder="0" applyAlignment="0" applyProtection="0"/>
    <xf numFmtId="191" fontId="10" fillId="0" borderId="0" applyFont="0" applyFill="0" applyBorder="0" applyAlignment="0" applyProtection="0"/>
    <xf numFmtId="18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78" fontId="10" fillId="0" borderId="0" applyFont="0" applyFill="0" applyBorder="0" applyAlignment="0" applyProtection="0"/>
    <xf numFmtId="18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2"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2"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4" fontId="2" fillId="0" borderId="0"/>
    <xf numFmtId="0" fontId="90" fillId="0" borderId="0"/>
    <xf numFmtId="0" fontId="90" fillId="0" borderId="0"/>
    <xf numFmtId="18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4" fontId="2" fillId="0" borderId="0"/>
    <xf numFmtId="0" fontId="7" fillId="0" borderId="0"/>
    <xf numFmtId="184" fontId="90" fillId="0" borderId="0"/>
    <xf numFmtId="0" fontId="55" fillId="0" borderId="0"/>
    <xf numFmtId="0" fontId="55" fillId="0" borderId="0"/>
    <xf numFmtId="184" fontId="7" fillId="0" borderId="0"/>
    <xf numFmtId="0" fontId="55" fillId="0" borderId="0"/>
    <xf numFmtId="0" fontId="7" fillId="0" borderId="0"/>
    <xf numFmtId="0" fontId="55" fillId="0" borderId="0"/>
    <xf numFmtId="0" fontId="72" fillId="0" borderId="0">
      <alignment vertical="center"/>
    </xf>
    <xf numFmtId="18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4" fontId="2" fillId="0" borderId="0"/>
    <xf numFmtId="18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4" fontId="10" fillId="0" borderId="0"/>
    <xf numFmtId="0" fontId="90" fillId="0" borderId="0"/>
    <xf numFmtId="0" fontId="90" fillId="0" borderId="0"/>
    <xf numFmtId="0" fontId="90" fillId="0" borderId="0"/>
    <xf numFmtId="18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4" fontId="0" fillId="33" borderId="13" xfId="0" applyNumberFormat="1" applyFill="1" applyBorder="1" applyAlignment="1">
      <alignment vertical="top" wrapText="1"/>
    </xf>
    <xf numFmtId="184" fontId="0" fillId="33" borderId="0" xfId="0" applyNumberFormat="1" applyFill="1"/>
    <xf numFmtId="184" fontId="9" fillId="33" borderId="0" xfId="0" applyNumberFormat="1" applyFont="1" applyFill="1"/>
    <xf numFmtId="184" fontId="14" fillId="33" borderId="0" xfId="0" applyNumberFormat="1" applyFont="1" applyFill="1" applyAlignment="1">
      <alignment horizontal="center" vertical="center" wrapText="1"/>
    </xf>
    <xf numFmtId="184" fontId="11" fillId="33" borderId="0" xfId="0" applyNumberFormat="1" applyFont="1" applyFill="1" applyAlignment="1">
      <alignment horizontal="center" vertical="center"/>
    </xf>
    <xf numFmtId="184" fontId="27" fillId="33" borderId="20" xfId="570" applyNumberFormat="1" applyFont="1" applyFill="1" applyBorder="1" applyAlignment="1">
      <alignment horizontal="center" vertical="center" wrapText="1"/>
    </xf>
    <xf numFmtId="18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4" fontId="53" fillId="0" borderId="0" xfId="480" applyFont="1" applyAlignment="1">
      <alignment horizontal="left" vertical="top" wrapText="1"/>
    </xf>
    <xf numFmtId="18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4" fontId="25" fillId="33" borderId="48" xfId="570" applyNumberFormat="1" applyFont="1" applyFill="1" applyBorder="1" applyAlignment="1">
      <alignment horizontal="center" vertical="top" wrapText="1"/>
    </xf>
    <xf numFmtId="184" fontId="25" fillId="33" borderId="49" xfId="570" applyNumberFormat="1" applyFont="1" applyFill="1" applyBorder="1" applyAlignment="1">
      <alignment horizontal="center" vertical="top" wrapText="1"/>
    </xf>
    <xf numFmtId="18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4" fontId="25" fillId="0" borderId="48" xfId="570" applyNumberFormat="1" applyFont="1" applyBorder="1" applyAlignment="1">
      <alignment horizontal="center" vertical="top" wrapText="1"/>
    </xf>
    <xf numFmtId="184" fontId="25" fillId="0" borderId="49" xfId="570" applyNumberFormat="1" applyFont="1" applyBorder="1" applyAlignment="1">
      <alignment horizontal="center" vertical="top" wrapText="1"/>
    </xf>
    <xf numFmtId="18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5" fontId="14" fillId="33" borderId="34" xfId="0" applyNumberFormat="1" applyFont="1" applyFill="1" applyBorder="1" applyAlignment="1" applyProtection="1">
      <alignment horizontal="center" wrapText="1"/>
      <protection locked="0"/>
    </xf>
    <xf numFmtId="18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標準 2" xfId="589" xr:uid="{00000000-0005-0000-0000-00004D020000}"/>
    <cellStyle name="標準 2 2" xfId="590" xr:uid="{00000000-0005-0000-0000-00004E020000}"/>
    <cellStyle name="標準 2 3" xfId="591" xr:uid="{00000000-0005-0000-0000-00004F020000}"/>
    <cellStyle name="常规" xfId="0" builtinId="0"/>
    <cellStyle name="超链接" xfId="487" builtinId="8"/>
    <cellStyle name="一般 7" xfId="588" xr:uid="{00000000-0005-0000-0000-00004C020000}"/>
    <cellStyle name="표준 2" xfId="587" xr:uid="{00000000-0005-0000-0000-00004B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alex.deng@bourns.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75">
      <c r="A4" s="296"/>
      <c r="B4" s="30" t="s">
        <v>820</v>
      </c>
      <c r="C4" s="6"/>
      <c r="D4" s="177"/>
      <c r="E4" s="3"/>
      <c r="F4" s="6"/>
      <c r="G4" s="25"/>
    </row>
    <row r="5" spans="1:7">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33.75">
      <c r="A13" s="296"/>
      <c r="B13" s="2">
        <v>1</v>
      </c>
      <c r="C13" s="27" t="s">
        <v>1057</v>
      </c>
      <c r="D13" s="28" t="s">
        <v>847</v>
      </c>
      <c r="E13" s="163" t="s">
        <v>824</v>
      </c>
      <c r="F13" s="163"/>
      <c r="G13" s="25"/>
    </row>
    <row r="14" spans="1:7" ht="33.75">
      <c r="A14" s="296"/>
      <c r="B14" s="2">
        <v>2</v>
      </c>
      <c r="C14" s="27" t="s">
        <v>1057</v>
      </c>
      <c r="D14" s="28" t="s">
        <v>994</v>
      </c>
      <c r="E14" s="163" t="s">
        <v>515</v>
      </c>
      <c r="F14" s="163" t="s">
        <v>516</v>
      </c>
      <c r="G14" s="25"/>
    </row>
    <row r="15" spans="1:7" ht="89.1"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099999999999994"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50000000000001" customHeight="1">
      <c r="A28" s="296"/>
      <c r="B28" s="309"/>
      <c r="C28" s="303"/>
      <c r="D28" s="306"/>
      <c r="E28" s="294"/>
      <c r="F28" s="165" t="s">
        <v>56</v>
      </c>
      <c r="G28" s="25"/>
    </row>
    <row r="29" spans="1:7" ht="74.45" customHeight="1">
      <c r="A29" s="296"/>
      <c r="B29" s="309"/>
      <c r="C29" s="303"/>
      <c r="D29" s="306"/>
      <c r="E29" s="294"/>
      <c r="F29" s="165" t="s">
        <v>57</v>
      </c>
      <c r="G29" s="25"/>
    </row>
    <row r="30" spans="1:7" ht="62.45"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45" customHeight="1">
      <c r="A33" s="296"/>
      <c r="B33" s="309"/>
      <c r="C33" s="303"/>
      <c r="D33" s="306"/>
      <c r="E33" s="294"/>
      <c r="F33" s="165" t="s">
        <v>61</v>
      </c>
      <c r="G33" s="25"/>
    </row>
    <row r="34" spans="1:7" ht="89.1" customHeight="1">
      <c r="A34" s="296"/>
      <c r="B34" s="309"/>
      <c r="C34" s="303"/>
      <c r="D34" s="306"/>
      <c r="E34" s="294"/>
      <c r="F34" s="165" t="s">
        <v>63</v>
      </c>
      <c r="G34" s="25"/>
    </row>
    <row r="35" spans="1:7" ht="29.1" customHeight="1">
      <c r="A35" s="296"/>
      <c r="B35" s="309"/>
      <c r="C35" s="303"/>
      <c r="D35" s="306"/>
      <c r="E35" s="294"/>
      <c r="F35" s="165" t="s">
        <v>64</v>
      </c>
      <c r="G35" s="25"/>
    </row>
    <row r="36" spans="1:7" ht="126.75">
      <c r="A36" s="296"/>
      <c r="B36" s="310"/>
      <c r="C36" s="304"/>
      <c r="D36" s="307"/>
      <c r="E36" s="295"/>
      <c r="F36" s="166" t="s">
        <v>65</v>
      </c>
      <c r="G36" s="25"/>
    </row>
    <row r="37" spans="1:7" ht="112.5">
      <c r="A37" s="296"/>
      <c r="B37" s="141">
        <v>3.01</v>
      </c>
      <c r="C37" s="142" t="s">
        <v>66</v>
      </c>
      <c r="D37" s="28" t="s">
        <v>2203</v>
      </c>
      <c r="E37" s="167" t="s">
        <v>1294</v>
      </c>
      <c r="F37" s="168" t="s">
        <v>1396</v>
      </c>
      <c r="G37" s="25"/>
    </row>
    <row r="38" spans="1:7" ht="101.25">
      <c r="A38" s="296"/>
      <c r="B38" s="141">
        <v>3.02</v>
      </c>
      <c r="C38" s="142" t="s">
        <v>1326</v>
      </c>
      <c r="D38" s="28" t="s">
        <v>2204</v>
      </c>
      <c r="E38" s="167" t="s">
        <v>1341</v>
      </c>
      <c r="F38" s="168" t="s">
        <v>1397</v>
      </c>
      <c r="G38" s="25"/>
    </row>
    <row r="39" spans="1:7" ht="101.25">
      <c r="A39" s="296"/>
      <c r="B39" s="150">
        <v>4</v>
      </c>
      <c r="C39" s="149" t="s">
        <v>1492</v>
      </c>
      <c r="D39" s="28" t="s">
        <v>2205</v>
      </c>
      <c r="E39" s="27" t="s">
        <v>2151</v>
      </c>
      <c r="F39" s="27" t="s">
        <v>1493</v>
      </c>
      <c r="G39" s="25"/>
    </row>
    <row r="40" spans="1:7" ht="56.25">
      <c r="A40" s="296"/>
      <c r="B40" s="141">
        <v>4.01</v>
      </c>
      <c r="C40" s="149" t="s">
        <v>1492</v>
      </c>
      <c r="D40" s="28" t="s">
        <v>2207</v>
      </c>
      <c r="E40" s="27" t="s">
        <v>2163</v>
      </c>
      <c r="F40" s="27" t="s">
        <v>2167</v>
      </c>
      <c r="G40" s="25"/>
    </row>
    <row r="41" spans="1:7" ht="56.25">
      <c r="A41" s="296"/>
      <c r="B41" s="141" t="s">
        <v>2194</v>
      </c>
      <c r="C41" s="149" t="s">
        <v>1492</v>
      </c>
      <c r="D41" s="28" t="s">
        <v>2206</v>
      </c>
      <c r="E41" s="27" t="s">
        <v>2197</v>
      </c>
      <c r="F41" s="27" t="s">
        <v>2195</v>
      </c>
      <c r="G41" s="25"/>
    </row>
    <row r="42" spans="1:7" ht="56.25">
      <c r="A42" s="296"/>
      <c r="B42" s="141" t="s">
        <v>2228</v>
      </c>
      <c r="C42" s="149" t="s">
        <v>1492</v>
      </c>
      <c r="D42" s="28" t="s">
        <v>2233</v>
      </c>
      <c r="E42" s="27" t="s">
        <v>2196</v>
      </c>
      <c r="F42" s="27" t="s">
        <v>2229</v>
      </c>
      <c r="G42" s="25"/>
    </row>
    <row r="43" spans="1:7" ht="123.75">
      <c r="A43" s="296"/>
      <c r="B43" s="160">
        <v>4.0999999999999996</v>
      </c>
      <c r="C43" s="149" t="s">
        <v>2232</v>
      </c>
      <c r="D43" s="161">
        <v>42867</v>
      </c>
      <c r="E43" s="169" t="s">
        <v>2235</v>
      </c>
      <c r="F43" s="27" t="s">
        <v>2234</v>
      </c>
      <c r="G43" s="25"/>
    </row>
    <row r="44" spans="1:7" ht="78.75">
      <c r="A44" s="296"/>
      <c r="B44" s="160">
        <v>4.2</v>
      </c>
      <c r="C44" s="149" t="s">
        <v>2232</v>
      </c>
      <c r="D44" s="161">
        <v>42704</v>
      </c>
      <c r="E44" s="169" t="s">
        <v>2431</v>
      </c>
      <c r="F44" s="27" t="s">
        <v>2406</v>
      </c>
      <c r="G44" s="25"/>
    </row>
    <row r="45" spans="1:7" ht="157.5">
      <c r="A45" s="296"/>
      <c r="B45" s="202">
        <v>5</v>
      </c>
      <c r="C45" s="149" t="s">
        <v>2232</v>
      </c>
      <c r="D45" s="161">
        <v>42867</v>
      </c>
      <c r="E45" s="169" t="s">
        <v>12652</v>
      </c>
      <c r="F45" s="27" t="s">
        <v>12374</v>
      </c>
      <c r="G45" s="25"/>
    </row>
    <row r="46" spans="1:7" ht="45">
      <c r="A46" s="296"/>
      <c r="B46" s="160">
        <v>5.01</v>
      </c>
      <c r="C46" s="149" t="s">
        <v>2232</v>
      </c>
      <c r="D46" s="161">
        <v>42907</v>
      </c>
      <c r="E46" s="169" t="s">
        <v>15329</v>
      </c>
      <c r="F46" s="27" t="s">
        <v>12374</v>
      </c>
      <c r="G46" s="25"/>
    </row>
    <row r="47" spans="1:7" ht="67.5">
      <c r="A47" s="296"/>
      <c r="B47" s="160">
        <v>5.0999999999999996</v>
      </c>
      <c r="C47" s="149" t="s">
        <v>2232</v>
      </c>
      <c r="D47" s="161">
        <v>43070</v>
      </c>
      <c r="E47" s="169" t="s">
        <v>12862</v>
      </c>
      <c r="F47" s="27" t="s">
        <v>12863</v>
      </c>
      <c r="G47" s="25"/>
    </row>
    <row r="48" spans="1:7" ht="56.25">
      <c r="A48" s="296"/>
      <c r="B48" s="160">
        <v>5.1100000000000003</v>
      </c>
      <c r="C48" s="149" t="s">
        <v>13097</v>
      </c>
      <c r="D48" s="161">
        <v>43217</v>
      </c>
      <c r="E48" s="169" t="s">
        <v>13199</v>
      </c>
      <c r="F48" s="27" t="s">
        <v>13124</v>
      </c>
      <c r="G48" s="25"/>
    </row>
    <row r="49" spans="1:7" ht="56.25">
      <c r="A49" s="296"/>
      <c r="B49" s="160">
        <v>5.12</v>
      </c>
      <c r="C49" s="149" t="s">
        <v>13097</v>
      </c>
      <c r="D49" s="161">
        <v>43581</v>
      </c>
      <c r="E49" s="169" t="s">
        <v>13199</v>
      </c>
      <c r="F49" s="27" t="s">
        <v>13741</v>
      </c>
      <c r="G49" s="25"/>
    </row>
    <row r="50" spans="1:7" ht="78.75">
      <c r="A50" s="296"/>
      <c r="B50" s="202">
        <v>6</v>
      </c>
      <c r="C50" s="149" t="s">
        <v>13097</v>
      </c>
      <c r="D50" s="161">
        <v>43964</v>
      </c>
      <c r="E50" s="169" t="s">
        <v>13953</v>
      </c>
      <c r="F50" s="27" t="s">
        <v>13744</v>
      </c>
      <c r="G50" s="25"/>
    </row>
    <row r="51" spans="1:7" ht="45">
      <c r="A51" s="296"/>
      <c r="B51" s="160">
        <v>6.01</v>
      </c>
      <c r="C51" s="149" t="s">
        <v>13097</v>
      </c>
      <c r="D51" s="161">
        <v>43970</v>
      </c>
      <c r="E51" s="169" t="s">
        <v>15330</v>
      </c>
      <c r="F51" s="169" t="s">
        <v>13744</v>
      </c>
      <c r="G51" s="25"/>
    </row>
    <row r="52" spans="1:7" ht="45">
      <c r="A52" s="296"/>
      <c r="B52" s="160">
        <v>6.1</v>
      </c>
      <c r="C52" s="149" t="s">
        <v>13097</v>
      </c>
      <c r="D52" s="161">
        <v>44314</v>
      </c>
      <c r="E52" s="169" t="s">
        <v>15323</v>
      </c>
      <c r="F52" s="169" t="s">
        <v>14913</v>
      </c>
      <c r="G52" s="25"/>
    </row>
    <row r="53" spans="1:7" ht="45">
      <c r="A53" s="296"/>
      <c r="B53" s="160">
        <v>6.2</v>
      </c>
      <c r="C53" s="149" t="s">
        <v>13097</v>
      </c>
      <c r="D53" s="161">
        <v>44678</v>
      </c>
      <c r="E53" s="169" t="s">
        <v>15323</v>
      </c>
      <c r="F53" s="169" t="s">
        <v>15322</v>
      </c>
      <c r="G53" s="25"/>
    </row>
    <row r="54" spans="1:7" ht="45">
      <c r="A54" s="296"/>
      <c r="B54" s="160">
        <v>6.21</v>
      </c>
      <c r="C54" s="149" t="s">
        <v>13097</v>
      </c>
      <c r="D54" s="161">
        <v>44687</v>
      </c>
      <c r="E54" s="169" t="s">
        <v>15331</v>
      </c>
      <c r="F54" s="169" t="s">
        <v>15322</v>
      </c>
      <c r="G54" s="25"/>
    </row>
    <row r="55" spans="1:7" ht="45">
      <c r="A55" s="296"/>
      <c r="B55" s="160">
        <v>6.22</v>
      </c>
      <c r="C55" s="149" t="s">
        <v>13097</v>
      </c>
      <c r="D55" s="275">
        <v>44692</v>
      </c>
      <c r="E55" s="169" t="s">
        <v>15330</v>
      </c>
      <c r="F55" s="169" t="s">
        <v>15322</v>
      </c>
      <c r="G55" s="25"/>
    </row>
    <row r="56" spans="1:7" ht="56.25">
      <c r="A56" s="296"/>
      <c r="B56" s="202">
        <v>6.3</v>
      </c>
      <c r="C56" s="149" t="s">
        <v>13097</v>
      </c>
      <c r="D56" s="275">
        <v>45051</v>
      </c>
      <c r="E56" s="169" t="s">
        <v>15590</v>
      </c>
      <c r="F56" s="169" t="s">
        <v>15371</v>
      </c>
      <c r="G56" s="25"/>
    </row>
    <row r="57" spans="1:7" ht="45">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450000000000003" customHeight="1">
      <c r="A59" s="296"/>
      <c r="B59" s="202">
        <v>6.5</v>
      </c>
      <c r="C59" s="149" t="s">
        <v>13097</v>
      </c>
      <c r="D59" s="275">
        <v>45772</v>
      </c>
      <c r="E59" s="169" t="s">
        <v>15669</v>
      </c>
      <c r="F59" s="169" t="s">
        <v>15720</v>
      </c>
      <c r="G59" s="25"/>
    </row>
    <row r="60" spans="1:7" ht="13.5" thickBot="1">
      <c r="A60" s="297"/>
      <c r="B60" s="298" t="str">
        <f ca="1">OFFSET(L!$C$1,MATCH("General"&amp;"Cpy",L!$A:$A,0)-1,SL,,)</f>
        <v>© 2025 Responsible Minerals Initiative. All rights reserved.</v>
      </c>
      <c r="C60" s="298"/>
      <c r="D60" s="298"/>
      <c r="E60" s="298"/>
      <c r="F60" s="298"/>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102"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AE203F2-46C9-4C3E-B811-96EC19A7DA9F}"/>
    </customSheetView>
  </customSheetViews>
  <phoneticPr fontId="102"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0B9B6A1-021E-442A-991A-7B88C6BAF551}"/>
    </customSheetView>
  </customSheetViews>
  <phoneticPr fontId="102"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2"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2"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70" sqref="D70:E7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15822</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15824</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15826</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15827</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45812</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15828</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15828</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15829</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2" type="noConversion"/>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B8F522E9-6178-4096-A6F2-11A6B4E2A258}"/>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A9" sqref="A9"/>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15830</v>
      </c>
      <c r="B5" s="182" t="str">
        <f ca="1">IF(LEN(A5)=0,"",INDEX('Smelter Look-up'!$A:$A,MATCH($A5,'Smelter Look-up'!$E:$E,0)))</f>
        <v>Tin</v>
      </c>
      <c r="C5" s="186" t="str">
        <f ca="1">IF(LEN(A5)=0,"",INDEX('Smelter Look-up'!$C:$C,MATCH($A5,'Smelter Look-up'!$E:$E,0)))</f>
        <v>Yunnan Chengfeng Non-ferrous Metals Co., Ltd.</v>
      </c>
      <c r="D5" s="230"/>
      <c r="E5" s="182" t="str">
        <f ca="1">IF(ISERROR($V5),"",OFFSET('Smelter Look-up'!$D$4,$V5-4,0)&amp;"")</f>
        <v>CHINA</v>
      </c>
      <c r="F5" s="182" t="str">
        <f ca="1">IF(ISERROR($V5),"",OFFSET('Smelter Look-up'!$E$4,$V5-4,0))</f>
        <v>CID002158</v>
      </c>
      <c r="G5" s="182" t="str">
        <f ca="1">IF(C5=$X$4,IF(ISERROR($V5),"Enter smelter details","RMI"),IF(ISERROR($V5),"",OFFSET('Smelter Look-up'!$F$4,$V5-4,0)))</f>
        <v>RMI</v>
      </c>
      <c r="H5" s="183">
        <f ca="1">IF(ISERROR($V5),"",OFFSET('Smelter Look-up'!$G$4,$V5-4,0))</f>
        <v>0</v>
      </c>
      <c r="I5" s="184" t="str">
        <f ca="1">IF(ISERROR($V5),"",OFFSET('Smelter Look-up'!$H$4,$V5-4,0))</f>
        <v>Gejiu</v>
      </c>
      <c r="J5" s="184" t="str">
        <f ca="1">IF(ISERROR($V5),"",OFFSET('Smelter Look-up'!$I$4,$V5-4,0))</f>
        <v>Yunnan Sheng</v>
      </c>
      <c r="K5" s="224"/>
      <c r="L5" s="224"/>
      <c r="M5" s="224"/>
      <c r="N5" s="224"/>
      <c r="O5" s="224"/>
      <c r="P5" s="185"/>
      <c r="Q5" s="225"/>
      <c r="R5" s="182" t="str">
        <f ca="1">IF(ISERROR($V5),"",OFFSET('Smelter Look-up'!$C$4,$V5-4,0)&amp;"")</f>
        <v>Yunnan Chengfeng Non-ferrous Metals Co., Ltd.</v>
      </c>
      <c r="S5" s="181" t="str">
        <f ca="1">IF(B5="","",IF(ISERROR(MATCH($E5,CL,0)),"Unknown",INDIRECT("'C'!$A$"&amp;MATCH($E5,CL,0)+1)))</f>
        <v>CN</v>
      </c>
      <c r="T5" s="181" t="str">
        <f ca="1">IF(B5="","",IF(ISERROR(MATCH($J5,SorP!$B$1:$B$6226,0)),"",INDIRECT("'SorP'!$A$"&amp;MATCH($S5&amp;$J5,SorP!C:C,0))))</f>
        <v>CN-YN</v>
      </c>
      <c r="U5" s="201"/>
      <c r="V5" s="226">
        <f ca="1">IF(C5="",NA(),IF(OR(C5="Smelter not listed",C5="Smelter not yet identified"),MATCH($B5&amp;$D5,'Smelter Look-up'!$J:$J,0),MATCH($B5&amp;$C5,'Smelter Look-up'!$J:$J,0)))</f>
        <v>539</v>
      </c>
      <c r="X5" s="227">
        <f t="shared" ref="X5" ca="1" si="0">IF(AND(C5="Smelter not listed",OR(LEN(D5)=0,LEN(E5)=0)),1,0)</f>
        <v>0</v>
      </c>
      <c r="AB5" s="228" t="str">
        <f t="shared" ref="AB5" ca="1" si="1">B5&amp;C5</f>
        <v>TinYunnan Chengfeng Non-ferrous Metals Co., Ltd.</v>
      </c>
    </row>
    <row r="6" spans="1:34" s="227" customFormat="1" ht="20.100000000000001" customHeight="1">
      <c r="A6" s="262" t="s">
        <v>15831</v>
      </c>
      <c r="B6" s="182" t="str">
        <f ca="1">IF(LEN(A6)=0,"",INDEX('Smelter Look-up'!$A:$A,MATCH($A6,'Smelter Look-up'!$E:$E,0)))</f>
        <v>Tin</v>
      </c>
      <c r="C6" s="186" t="str">
        <f ca="1">IF(LEN(A6)=0,"",INDEX('Smelter Look-up'!$C:$C,MATCH($A6,'Smelter Look-up'!$E:$E,0)))</f>
        <v>PT Timah Tbk Mentok</v>
      </c>
      <c r="D6" s="230"/>
      <c r="E6" s="182" t="str">
        <f ca="1">IF(ISERROR($V6),"",OFFSET('Smelter Look-up'!$D$4,$V6-4,0)&amp;"")</f>
        <v>INDONESIA</v>
      </c>
      <c r="F6" s="182" t="str">
        <f ca="1">IF(ISERROR($V6),"",OFFSET('Smelter Look-up'!$E$4,$V6-4,0))</f>
        <v>CID001482</v>
      </c>
      <c r="G6" s="182" t="str">
        <f ca="1">IF(C6=$X$4,IF(ISERROR($V6),"Enter smelter details","RMI"),IF(ISERROR($V6),"",OFFSET('Smelter Look-up'!$F$4,$V6-4,0)))</f>
        <v>RMI</v>
      </c>
      <c r="H6" s="183">
        <f ca="1">IF(ISERROR($V6),"",OFFSET('Smelter Look-up'!$G$4,$V6-4,0))</f>
        <v>0</v>
      </c>
      <c r="I6" s="184" t="str">
        <f ca="1">IF(ISERROR($V6),"",OFFSET('Smelter Look-up'!$H$4,$V6-4,0))</f>
        <v>Mentok</v>
      </c>
      <c r="J6" s="184" t="str">
        <f ca="1">IF(ISERROR($V6),"",OFFSET('Smelter Look-up'!$I$4,$V6-4,0))</f>
        <v>Kepulauan Bangka Belitung</v>
      </c>
      <c r="K6" s="224"/>
      <c r="L6" s="224"/>
      <c r="M6" s="224"/>
      <c r="N6" s="224"/>
      <c r="O6" s="224"/>
      <c r="P6" s="185"/>
      <c r="Q6" s="225"/>
      <c r="R6" s="182" t="str">
        <f ca="1">IF(ISERROR($V6),"",OFFSET('Smelter Look-up'!$C$4,$V6-4,0)&amp;"")</f>
        <v>PT Timah Tbk Mentok</v>
      </c>
      <c r="S6" s="181" t="str">
        <f t="shared" ref="S6:S37" ca="1" si="2">IF(B6="","",IF(ISERROR(MATCH($E6,CL,0)),"Unknown",INDIRECT("'C'!$A$"&amp;MATCH($E6,CL,0)+1)))</f>
        <v>ID</v>
      </c>
      <c r="T6" s="181" t="str">
        <f ca="1">IF(B6="","",IF(ISERROR(MATCH($J6,SorP!$B$1:$B$6226,0)),"",INDIRECT("'SorP'!$A$"&amp;MATCH($S6&amp;$J6,SorP!C:C,0))))</f>
        <v>ID-BB</v>
      </c>
      <c r="U6" s="201"/>
      <c r="V6" s="226">
        <f ca="1">IF(C6="",NA(),IF(OR(C6="Smelter not listed",C6="Smelter not yet identified"),MATCH($B6&amp;$D6,'Smelter Look-up'!$J:$J,0),MATCH($B6&amp;$C6,'Smelter Look-up'!$J:$J,0)))</f>
        <v>510</v>
      </c>
      <c r="X6" s="227">
        <f t="shared" ref="X6:X37" ca="1" si="3">IF(AND(C6="Smelter not listed",OR(LEN(D6)=0,LEN(E6)=0)),1,0)</f>
        <v>0</v>
      </c>
      <c r="AB6" s="228" t="str">
        <f t="shared" ref="AB6:AB37" ca="1" si="4">B6&amp;C6</f>
        <v>TinPT Timah Tbk Mentok</v>
      </c>
    </row>
    <row r="7" spans="1:34" s="227" customFormat="1" ht="20.100000000000001" customHeight="1">
      <c r="A7" s="262" t="s">
        <v>15832</v>
      </c>
      <c r="B7" s="182" t="str">
        <f ca="1">IF(LEN(A7)=0,"",INDEX('Smelter Look-up'!$A:$A,MATCH($A7,'Smelter Look-up'!$E:$E,0)))</f>
        <v>Tin</v>
      </c>
      <c r="C7" s="186" t="str">
        <f ca="1">IF(LEN(A7)=0,"",INDEX('Smelter Look-up'!$C:$C,MATCH($A7,'Smelter Look-up'!$E:$E,0)))</f>
        <v>China Tin Group Co., Ltd.</v>
      </c>
      <c r="D7" s="230"/>
      <c r="E7" s="182" t="str">
        <f ca="1">IF(ISERROR($V7),"",OFFSET('Smelter Look-up'!$D$4,$V7-4,0)&amp;"")</f>
        <v>CHINA</v>
      </c>
      <c r="F7" s="182" t="str">
        <f ca="1">IF(ISERROR($V7),"",OFFSET('Smelter Look-up'!$E$4,$V7-4,0))</f>
        <v>CID001070</v>
      </c>
      <c r="G7" s="182" t="str">
        <f ca="1">IF(C7=$X$4,IF(ISERROR($V7),"Enter smelter details","RMI"),IF(ISERROR($V7),"",OFFSET('Smelter Look-up'!$F$4,$V7-4,0)))</f>
        <v>RMI</v>
      </c>
      <c r="H7" s="183">
        <f ca="1">IF(ISERROR($V7),"",OFFSET('Smelter Look-up'!$G$4,$V7-4,0))</f>
        <v>0</v>
      </c>
      <c r="I7" s="184" t="str">
        <f ca="1">IF(ISERROR($V7),"",OFFSET('Smelter Look-up'!$H$4,$V7-4,0))</f>
        <v>Laibin</v>
      </c>
      <c r="J7" s="184" t="str">
        <f ca="1">IF(ISERROR($V7),"",OFFSET('Smelter Look-up'!$I$4,$V7-4,0))</f>
        <v>Guangxi Zhuangzu Zizhiqu</v>
      </c>
      <c r="K7" s="224"/>
      <c r="L7" s="224"/>
      <c r="M7" s="224"/>
      <c r="N7" s="224"/>
      <c r="O7" s="224"/>
      <c r="P7" s="185"/>
      <c r="Q7" s="225"/>
      <c r="R7" s="182" t="str">
        <f ca="1">IF(ISERROR($V7),"",OFFSET('Smelter Look-up'!$C$4,$V7-4,0)&amp;"")</f>
        <v>China Tin Group Co., Ltd.</v>
      </c>
      <c r="S7" s="181" t="str">
        <f t="shared" ca="1" si="2"/>
        <v>CN</v>
      </c>
      <c r="T7" s="181" t="str">
        <f ca="1">IF(B7="","",IF(ISERROR(MATCH($J7,SorP!$B$1:$B$6226,0)),"",INDIRECT("'SorP'!$A$"&amp;MATCH($S7&amp;$J7,SorP!C:C,0))))</f>
        <v>CN-GX</v>
      </c>
      <c r="U7" s="201"/>
      <c r="V7" s="226">
        <f ca="1">IF(C7="",NA(),IF(OR(C7="Smelter not listed",C7="Smelter not yet identified"),MATCH($B7&amp;$D7,'Smelter Look-up'!$J:$J,0),MATCH($B7&amp;$C7,'Smelter Look-up'!$J:$J,0)))</f>
        <v>411</v>
      </c>
      <c r="X7" s="227">
        <f t="shared" ca="1" si="3"/>
        <v>0</v>
      </c>
      <c r="AB7" s="228" t="str">
        <f t="shared" ca="1" si="4"/>
        <v>TinChina Tin Group Co., Ltd.</v>
      </c>
    </row>
    <row r="8" spans="1:34" s="227" customFormat="1" ht="20.100000000000001" customHeight="1">
      <c r="A8" s="262" t="s">
        <v>15833</v>
      </c>
      <c r="B8" s="182" t="str">
        <f ca="1">IF(LEN(A8)=0,"",INDEX('Smelter Look-up'!$A:$A,MATCH($A8,'Smelter Look-up'!$E:$E,0)))</f>
        <v>Gold</v>
      </c>
      <c r="C8" s="186" t="str">
        <f ca="1">IF(LEN(A8)=0,"",INDEX('Smelter Look-up'!$C:$C,MATCH($A8,'Smelter Look-up'!$E:$E,0)))</f>
        <v>Metalor Technologies (Hong Kong) Ltd.</v>
      </c>
      <c r="D8" s="230"/>
      <c r="E8" s="182" t="str">
        <f ca="1">IF(ISERROR($V8),"",OFFSET('Smelter Look-up'!$D$4,$V8-4,0)&amp;"")</f>
        <v>CHINA</v>
      </c>
      <c r="F8" s="182" t="str">
        <f ca="1">IF(ISERROR($V8),"",OFFSET('Smelter Look-up'!$E$4,$V8-4,0))</f>
        <v>CID001149</v>
      </c>
      <c r="G8" s="182" t="str">
        <f ca="1">IF(C8=$X$4,IF(ISERROR($V8),"Enter smelter details","RMI"),IF(ISERROR($V8),"",OFFSET('Smelter Look-up'!$F$4,$V8-4,0)))</f>
        <v>RMI</v>
      </c>
      <c r="H8" s="183">
        <f ca="1">IF(ISERROR($V8),"",OFFSET('Smelter Look-up'!$G$4,$V8-4,0))</f>
        <v>0</v>
      </c>
      <c r="I8" s="184" t="str">
        <f ca="1">IF(ISERROR($V8),"",OFFSET('Smelter Look-up'!$H$4,$V8-4,0))</f>
        <v>Kwai Chung</v>
      </c>
      <c r="J8" s="184" t="str">
        <f ca="1">IF(ISERROR($V8),"",OFFSET('Smelter Look-up'!$I$4,$V8-4,0))</f>
        <v>Hong Kong SAR</v>
      </c>
      <c r="K8" s="224"/>
      <c r="L8" s="224"/>
      <c r="M8" s="224"/>
      <c r="N8" s="224"/>
      <c r="O8" s="224"/>
      <c r="P8" s="185"/>
      <c r="Q8" s="225"/>
      <c r="R8" s="182" t="str">
        <f ca="1">IF(ISERROR($V8),"",OFFSET('Smelter Look-up'!$C$4,$V8-4,0)&amp;"")</f>
        <v>Metalor Technologies (Hong Kong) Ltd.</v>
      </c>
      <c r="S8" s="181" t="str">
        <f t="shared" ca="1" si="2"/>
        <v>CN</v>
      </c>
      <c r="T8" s="181" t="str">
        <f ca="1">IF(B8="","",IF(ISERROR(MATCH($J8,SorP!$B$1:$B$6226,0)),"",INDIRECT("'SorP'!$A$"&amp;MATCH($S8&amp;$J8,SorP!C:C,0))))</f>
        <v>CN-HK</v>
      </c>
      <c r="U8" s="201"/>
      <c r="V8" s="226">
        <f ca="1">IF(C8="",NA(),IF(OR(C8="Smelter not listed",C8="Smelter not yet identified"),MATCH($B8&amp;$D8,'Smelter Look-up'!$J:$J,0),MATCH($B8&amp;$C8,'Smelter Look-up'!$J:$J,0)))</f>
        <v>178</v>
      </c>
      <c r="X8" s="227">
        <f t="shared" ca="1" si="3"/>
        <v>0</v>
      </c>
      <c r="AB8" s="228" t="str">
        <f t="shared" ca="1" si="4"/>
        <v>GoldMetalor Technologies (Hong Kong) Ltd.</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88D9E04-B0D9-4698-9EA1-64508926BE0D}"/>
    </customSheetView>
  </customSheetViews>
  <mergeCells count="3">
    <mergeCell ref="J2:O2"/>
    <mergeCell ref="B3:E3"/>
    <mergeCell ref="G3:I3"/>
  </mergeCells>
  <phoneticPr fontId="102" type="noConversion"/>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39"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Bourns (DongGuan) Electronic Co.,Ltd</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Fengxiang Lai</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fengxiang.lai@bourns.com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+86 769-86327771 ext.592</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Alex Deng</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alex.deng@bourns.com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45812</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http://www.bourns.com/docs/RoHS-Content/conflict_metals_statement.pdf?sfvrsn=11</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type="noConversion"/>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13" sqref="B13"/>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t="s">
        <v>15834</v>
      </c>
      <c r="C6" s="98" t="s">
        <v>15834</v>
      </c>
      <c r="D6" s="98"/>
      <c r="E6" s="276"/>
    </row>
    <row r="7" spans="1:6" ht="15.75">
      <c r="A7" s="129"/>
      <c r="B7" s="274" t="s">
        <v>15835</v>
      </c>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type="noConversion"/>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84.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8.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4.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48.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99">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10">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94.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75.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84.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85.2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9.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1.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2.7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8.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4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7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27.75">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8.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42.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7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42.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42">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6.7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8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99.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54">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40.5">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8.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2.7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8.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8.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2.7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8.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7">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2.7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2.7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2.7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8.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71.2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命名范围</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FengXiang Lai</cp:lastModifiedBy>
  <cp:lastPrinted>2015-04-21T20:47:43Z</cp:lastPrinted>
  <dcterms:created xsi:type="dcterms:W3CDTF">2010-06-21T21:00:23Z</dcterms:created>
  <dcterms:modified xsi:type="dcterms:W3CDTF">2025-06-04T00:25:27Z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